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nforcement Cases\Chief Clerk\Bulletins\2016 Bulletins\B-0023-16\"/>
    </mc:Choice>
  </mc:AlternateContent>
  <bookViews>
    <workbookView xWindow="120" yWindow="60" windowWidth="15480" windowHeight="11508" activeTab="3"/>
  </bookViews>
  <sheets>
    <sheet name="PA Rate Bulletin" sheetId="10" r:id="rId1"/>
    <sheet name="R-2" sheetId="11" r:id="rId2"/>
    <sheet name="R-3" sheetId="12" r:id="rId3"/>
    <sheet name="R-4" sheetId="13" r:id="rId4"/>
    <sheet name="R-5" sheetId="14" r:id="rId5"/>
    <sheet name="R-6" sheetId="16" r:id="rId6"/>
    <sheet name="R-7" sheetId="17" r:id="rId7"/>
    <sheet name="R-8" sheetId="18" r:id="rId8"/>
    <sheet name="R-9" sheetId="19" r:id="rId9"/>
    <sheet name="R-10" sheetId="20" r:id="rId10"/>
  </sheets>
  <definedNames>
    <definedName name="_xlnm.Print_Area" localSheetId="9">'R-10'!$A$1:$H$22</definedName>
    <definedName name="_xlnm.Print_Area" localSheetId="1">'R-2'!$A$1:$R$55</definedName>
    <definedName name="_xlnm.Print_Area" localSheetId="2">'R-3'!$A$1:$R$55</definedName>
    <definedName name="_xlnm.Print_Area" localSheetId="3">'R-4'!$A$1:$R$55</definedName>
    <definedName name="_xlnm.Print_Area" localSheetId="4">'R-5'!$A$1:$R$30</definedName>
    <definedName name="_xlnm.Print_Area" localSheetId="5">'R-6'!$A$1:$R$57</definedName>
    <definedName name="_xlnm.Print_Area" localSheetId="6">'R-7'!$A$1:$R$57</definedName>
    <definedName name="_xlnm.Print_Area" localSheetId="7">'R-8'!$A$1:$R$57</definedName>
    <definedName name="_xlnm.Print_Area" localSheetId="8">'R-9'!$A$1:$R$57</definedName>
  </definedNames>
  <calcPr calcId="152511"/>
</workbook>
</file>

<file path=xl/calcChain.xml><?xml version="1.0" encoding="utf-8"?>
<calcChain xmlns="http://schemas.openxmlformats.org/spreadsheetml/2006/main">
  <c r="R55" i="13" l="1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</calcChain>
</file>

<file path=xl/sharedStrings.xml><?xml version="1.0" encoding="utf-8"?>
<sst xmlns="http://schemas.openxmlformats.org/spreadsheetml/2006/main" count="502" uniqueCount="44">
  <si>
    <t>TEXAS AUTOMOBILE INSURANCE PLAN ASSOCIATION MANUAL</t>
  </si>
  <si>
    <t>PRIVATE PASSENGER RATES</t>
  </si>
  <si>
    <t>Territory</t>
  </si>
  <si>
    <t>Type</t>
  </si>
  <si>
    <t>Class</t>
  </si>
  <si>
    <t>B.I.</t>
  </si>
  <si>
    <t>P.D.</t>
  </si>
  <si>
    <t>1A</t>
  </si>
  <si>
    <t>1B</t>
  </si>
  <si>
    <t>1C</t>
  </si>
  <si>
    <t>2A-1</t>
  </si>
  <si>
    <t>2A-2</t>
  </si>
  <si>
    <t>2C-1</t>
  </si>
  <si>
    <t>2C-2</t>
  </si>
  <si>
    <t>2D</t>
  </si>
  <si>
    <t>3A</t>
  </si>
  <si>
    <t>6A</t>
  </si>
  <si>
    <t>6B</t>
  </si>
  <si>
    <t>6C</t>
  </si>
  <si>
    <t>8A</t>
  </si>
  <si>
    <t>1AF</t>
  </si>
  <si>
    <t>2AF-1</t>
  </si>
  <si>
    <t>2AF-2</t>
  </si>
  <si>
    <t>2CF-1</t>
  </si>
  <si>
    <t>2CF-2</t>
  </si>
  <si>
    <t>2DF</t>
  </si>
  <si>
    <t>6AF</t>
  </si>
  <si>
    <t>TAIPA</t>
  </si>
  <si>
    <r>
      <t>P</t>
    </r>
    <r>
      <rPr>
        <b/>
        <sz val="20"/>
        <color theme="1"/>
        <rFont val="Calibri"/>
        <family val="2"/>
        <scheme val="minor"/>
      </rPr>
      <t>RIVATE</t>
    </r>
    <r>
      <rPr>
        <b/>
        <sz val="36"/>
        <color theme="1"/>
        <rFont val="Calibri"/>
        <family val="2"/>
        <scheme val="minor"/>
      </rPr>
      <t xml:space="preserve"> P</t>
    </r>
    <r>
      <rPr>
        <b/>
        <sz val="20"/>
        <color theme="1"/>
        <rFont val="Calibri"/>
        <family val="2"/>
        <scheme val="minor"/>
      </rPr>
      <t>ASSENGER</t>
    </r>
  </si>
  <si>
    <r>
      <t>A</t>
    </r>
    <r>
      <rPr>
        <b/>
        <sz val="20"/>
        <color theme="1"/>
        <rFont val="Calibri"/>
        <family val="2"/>
        <scheme val="minor"/>
      </rPr>
      <t>UTOMOBILE</t>
    </r>
  </si>
  <si>
    <r>
      <rPr>
        <b/>
        <sz val="36"/>
        <color theme="1"/>
        <rFont val="Calibri"/>
        <family val="2"/>
        <scheme val="minor"/>
      </rPr>
      <t>R</t>
    </r>
    <r>
      <rPr>
        <b/>
        <sz val="20"/>
        <color theme="1"/>
        <rFont val="Calibri"/>
        <family val="2"/>
        <scheme val="minor"/>
      </rPr>
      <t xml:space="preserve">ATE </t>
    </r>
    <r>
      <rPr>
        <b/>
        <sz val="36"/>
        <color theme="1"/>
        <rFont val="Calibri"/>
        <family val="2"/>
        <scheme val="minor"/>
      </rPr>
      <t>B</t>
    </r>
    <r>
      <rPr>
        <b/>
        <sz val="20"/>
        <color theme="1"/>
        <rFont val="Calibri"/>
        <family val="2"/>
        <scheme val="minor"/>
      </rPr>
      <t>ULLETIN</t>
    </r>
  </si>
  <si>
    <t>$30,000/$60,000/$25,000 LIMITS</t>
  </si>
  <si>
    <t>PRIVATE PASSENGER PERSONAL INJURY PROTECTION RATES</t>
  </si>
  <si>
    <t>Individually Owned Automobiles Classified or Rated as Private Passenger Automobiles (Table A)</t>
  </si>
  <si>
    <t>$2,500 Limit Per Person</t>
  </si>
  <si>
    <t>All other Automobiles Classified or Rated as Private Passenger Automobiles (Table B)</t>
  </si>
  <si>
    <t>PRIVATE PASSENGER UNINSURED/UNDERINSURED MOTORISTS COVERAGE RATES</t>
  </si>
  <si>
    <t>Territories 01,02,03,04,05,</t>
  </si>
  <si>
    <t>06,07,12,21,22</t>
  </si>
  <si>
    <t>All Other</t>
  </si>
  <si>
    <t>Note: Add $1 for the first motor vehicle or dealer's plate for an individual or husband and wife and for each designated person.</t>
  </si>
  <si>
    <t>30/60 Bodily Injury</t>
  </si>
  <si>
    <t>$25,000 Property Damage</t>
  </si>
  <si>
    <t>(Pages R-2 thru R-10)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</si>
</sst>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0"/>
    <numFmt numFmtId="165" formatCode="#,##0\ ;\(#,##0\)"/>
    <numFmt numFmtId="166" formatCode="&quot;$&quot;#,##0"/>
  </numFmts>
  <fonts count="21" x14ac:knownFonts="1">
    <font>
      <sz val="10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rgb="FF0000FF"/>
      <name val="Calibri"/>
      <family val="2"/>
      <scheme val="minor"/>
    </font>
    <font>
      <sz val="8.5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0"/>
      <name val="Helv"/>
    </font>
    <font>
      <sz val="10"/>
      <name val="Courier"/>
      <family val="3"/>
    </font>
    <font>
      <sz val="8.5"/>
      <name val="Courier"/>
    </font>
    <font>
      <b/>
      <sz val="8.5"/>
      <name val="Courier"/>
    </font>
    <font>
      <sz val="10"/>
      <name val="Arial"/>
    </font>
    <font>
      <sz val="10"/>
      <name val="Courier"/>
    </font>
    <font>
      <b/>
      <sz val="9"/>
      <name val="Courier"/>
    </font>
    <font>
      <b/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4" fontId="9" fillId="0" borderId="0" applyFont="0" applyFill="0" applyBorder="0" applyAlignment="0" applyProtection="0"/>
    <xf numFmtId="0" fontId="10" fillId="0" borderId="0"/>
    <xf numFmtId="8" fontId="9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/>
    <xf numFmtId="44" fontId="13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1" applyFont="1"/>
    <xf numFmtId="0" fontId="6" fillId="0" borderId="0" xfId="1" applyNumberFormat="1" applyFont="1" applyAlignment="1">
      <alignment horizontal="left"/>
    </xf>
    <xf numFmtId="0" fontId="7" fillId="0" borderId="0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7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7" fillId="0" borderId="0" xfId="1" applyNumberFormat="1" applyFont="1" applyAlignment="1">
      <alignment horizontal="left"/>
    </xf>
    <xf numFmtId="0" fontId="7" fillId="0" borderId="0" xfId="1" applyNumberFormat="1" applyFont="1"/>
    <xf numFmtId="0" fontId="7" fillId="0" borderId="0" xfId="1" applyFont="1" applyBorder="1" applyAlignment="1">
      <alignment horizontal="centerContinuous"/>
    </xf>
    <xf numFmtId="0" fontId="7" fillId="0" borderId="0" xfId="1" applyNumberFormat="1" applyFont="1" applyBorder="1" applyAlignment="1">
      <alignment horizontal="centerContinuous"/>
    </xf>
    <xf numFmtId="0" fontId="7" fillId="0" borderId="6" xfId="1" applyNumberFormat="1" applyFont="1" applyBorder="1" applyAlignment="1">
      <alignment horizontal="centerContinuous"/>
    </xf>
    <xf numFmtId="0" fontId="7" fillId="0" borderId="9" xfId="1" applyNumberFormat="1" applyFont="1" applyBorder="1" applyAlignment="1">
      <alignment horizontal="centerContinuous"/>
    </xf>
    <xf numFmtId="164" fontId="7" fillId="0" borderId="17" xfId="1" applyNumberFormat="1" applyFont="1" applyBorder="1" applyAlignment="1">
      <alignment horizontal="centerContinuous"/>
    </xf>
    <xf numFmtId="0" fontId="7" fillId="0" borderId="18" xfId="1" applyNumberFormat="1" applyFont="1" applyBorder="1" applyAlignment="1">
      <alignment horizontal="centerContinuous"/>
    </xf>
    <xf numFmtId="0" fontId="7" fillId="0" borderId="7" xfId="1" applyNumberFormat="1" applyFont="1" applyBorder="1" applyAlignment="1">
      <alignment horizontal="centerContinuous"/>
    </xf>
    <xf numFmtId="0" fontId="7" fillId="0" borderId="19" xfId="1" applyNumberFormat="1" applyFont="1" applyBorder="1" applyAlignment="1">
      <alignment horizontal="centerContinuous"/>
    </xf>
    <xf numFmtId="0" fontId="7" fillId="0" borderId="16" xfId="1" applyNumberFormat="1" applyFont="1" applyBorder="1" applyAlignment="1">
      <alignment horizontal="centerContinuous"/>
    </xf>
    <xf numFmtId="0" fontId="7" fillId="0" borderId="13" xfId="1" applyNumberFormat="1" applyFont="1" applyBorder="1" applyAlignment="1">
      <alignment horizontal="center"/>
    </xf>
    <xf numFmtId="0" fontId="7" fillId="0" borderId="10" xfId="1" applyNumberFormat="1" applyFont="1" applyBorder="1" applyAlignment="1">
      <alignment horizontal="center"/>
    </xf>
    <xf numFmtId="0" fontId="7" fillId="0" borderId="8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5" fontId="8" fillId="0" borderId="11" xfId="1" applyNumberFormat="1" applyFont="1" applyBorder="1"/>
    <xf numFmtId="5" fontId="8" fillId="0" borderId="0" xfId="1" applyNumberFormat="1" applyFont="1" applyBorder="1"/>
    <xf numFmtId="5" fontId="8" fillId="0" borderId="2" xfId="1" applyNumberFormat="1" applyFont="1" applyBorder="1"/>
    <xf numFmtId="165" fontId="8" fillId="0" borderId="11" xfId="1" applyNumberFormat="1" applyFont="1" applyBorder="1"/>
    <xf numFmtId="165" fontId="8" fillId="0" borderId="0" xfId="1" applyNumberFormat="1" applyFont="1" applyBorder="1"/>
    <xf numFmtId="165" fontId="8" fillId="0" borderId="2" xfId="1" applyNumberFormat="1" applyFont="1" applyBorder="1"/>
    <xf numFmtId="0" fontId="7" fillId="0" borderId="3" xfId="1" applyNumberFormat="1" applyFont="1" applyBorder="1" applyAlignment="1">
      <alignment horizontal="center"/>
    </xf>
    <xf numFmtId="165" fontId="8" fillId="0" borderId="12" xfId="1" applyNumberFormat="1" applyFont="1" applyBorder="1"/>
    <xf numFmtId="165" fontId="8" fillId="0" borderId="4" xfId="1" applyNumberFormat="1" applyFont="1" applyBorder="1"/>
    <xf numFmtId="165" fontId="8" fillId="0" borderId="5" xfId="1" applyNumberFormat="1" applyFont="1" applyBorder="1"/>
    <xf numFmtId="0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1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7" xfId="1" applyNumberFormat="1" applyFont="1" applyBorder="1" applyAlignment="1">
      <alignment horizontal="center"/>
    </xf>
    <xf numFmtId="0" fontId="7" fillId="0" borderId="0" xfId="5" applyNumberFormat="1" applyFont="1" applyAlignment="1">
      <alignment horizontal="centerContinuous"/>
    </xf>
    <xf numFmtId="0" fontId="7" fillId="0" borderId="0" xfId="5" applyFont="1" applyAlignment="1">
      <alignment horizontal="centerContinuous"/>
    </xf>
    <xf numFmtId="0" fontId="7" fillId="0" borderId="0" xfId="5" applyNumberFormat="1" applyFont="1" applyAlignment="1">
      <alignment horizontal="left"/>
    </xf>
    <xf numFmtId="0" fontId="7" fillId="0" borderId="0" xfId="5" applyFont="1"/>
    <xf numFmtId="0" fontId="7" fillId="0" borderId="0" xfId="5" applyNumberFormat="1" applyFont="1"/>
    <xf numFmtId="0" fontId="12" fillId="0" borderId="0" xfId="5" applyFont="1" applyAlignment="1">
      <alignment horizontal="left"/>
    </xf>
    <xf numFmtId="0" fontId="12" fillId="0" borderId="0" xfId="5" applyFont="1"/>
    <xf numFmtId="0" fontId="7" fillId="0" borderId="0" xfId="5" applyFont="1" applyAlignment="1">
      <alignment horizontal="right"/>
    </xf>
    <xf numFmtId="0" fontId="7" fillId="0" borderId="0" xfId="5" applyFont="1" applyBorder="1" applyAlignment="1">
      <alignment horizontal="centerContinuous"/>
    </xf>
    <xf numFmtId="0" fontId="7" fillId="0" borderId="0" xfId="5" applyNumberFormat="1" applyFont="1" applyBorder="1" applyAlignment="1">
      <alignment horizontal="centerContinuous"/>
    </xf>
    <xf numFmtId="0" fontId="6" fillId="0" borderId="0" xfId="5" applyNumberFormat="1" applyFont="1" applyBorder="1" applyAlignment="1">
      <alignment horizontal="centerContinuous"/>
    </xf>
    <xf numFmtId="0" fontId="6" fillId="0" borderId="0" xfId="5" applyFont="1" applyBorder="1" applyAlignment="1">
      <alignment horizontal="centerContinuous"/>
    </xf>
    <xf numFmtId="0" fontId="7" fillId="0" borderId="6" xfId="5" applyNumberFormat="1" applyFont="1" applyBorder="1" applyAlignment="1">
      <alignment horizontal="centerContinuous"/>
    </xf>
    <xf numFmtId="0" fontId="7" fillId="0" borderId="9" xfId="5" applyNumberFormat="1" applyFont="1" applyBorder="1" applyAlignment="1">
      <alignment horizontal="centerContinuous"/>
    </xf>
    <xf numFmtId="164" fontId="7" fillId="0" borderId="20" xfId="5" applyNumberFormat="1" applyFont="1" applyBorder="1" applyAlignment="1">
      <alignment horizontal="centerContinuous"/>
    </xf>
    <xf numFmtId="0" fontId="7" fillId="0" borderId="20" xfId="5" applyNumberFormat="1" applyFont="1" applyBorder="1" applyAlignment="1">
      <alignment horizontal="centerContinuous"/>
    </xf>
    <xf numFmtId="0" fontId="7" fillId="0" borderId="21" xfId="5" applyNumberFormat="1" applyFont="1" applyBorder="1" applyAlignment="1">
      <alignment horizontal="centerContinuous"/>
    </xf>
    <xf numFmtId="0" fontId="7" fillId="0" borderId="19" xfId="5" applyNumberFormat="1" applyFont="1" applyBorder="1" applyAlignment="1">
      <alignment horizontal="left"/>
    </xf>
    <xf numFmtId="0" fontId="7" fillId="0" borderId="16" xfId="5" applyNumberFormat="1" applyFont="1" applyBorder="1" applyAlignment="1">
      <alignment horizontal="left"/>
    </xf>
    <xf numFmtId="0" fontId="7" fillId="0" borderId="13" xfId="5" applyNumberFormat="1" applyFont="1" applyBorder="1" applyAlignment="1">
      <alignment horizontal="center"/>
    </xf>
    <xf numFmtId="0" fontId="7" fillId="0" borderId="22" xfId="5" applyNumberFormat="1" applyFont="1" applyBorder="1" applyAlignment="1">
      <alignment horizontal="center"/>
    </xf>
    <xf numFmtId="0" fontId="7" fillId="0" borderId="8" xfId="5" applyNumberFormat="1" applyFont="1" applyBorder="1" applyAlignment="1">
      <alignment horizontal="center"/>
    </xf>
    <xf numFmtId="0" fontId="7" fillId="0" borderId="1" xfId="5" applyNumberFormat="1" applyFont="1" applyBorder="1" applyAlignment="1">
      <alignment horizontal="left"/>
    </xf>
    <xf numFmtId="0" fontId="7" fillId="0" borderId="0" xfId="5" applyNumberFormat="1" applyFont="1" applyBorder="1" applyAlignment="1">
      <alignment horizontal="left"/>
    </xf>
    <xf numFmtId="0" fontId="7" fillId="0" borderId="3" xfId="5" applyNumberFormat="1" applyFont="1" applyBorder="1" applyAlignment="1">
      <alignment horizontal="left"/>
    </xf>
    <xf numFmtId="0" fontId="7" fillId="0" borderId="4" xfId="5" applyNumberFormat="1" applyFont="1" applyBorder="1" applyAlignment="1">
      <alignment horizontal="left"/>
    </xf>
    <xf numFmtId="0" fontId="7" fillId="0" borderId="0" xfId="5" applyNumberFormat="1" applyFont="1" applyAlignment="1">
      <alignment horizontal="center"/>
    </xf>
    <xf numFmtId="0" fontId="7" fillId="0" borderId="0" xfId="5" applyFont="1" applyBorder="1"/>
    <xf numFmtId="0" fontId="6" fillId="0" borderId="0" xfId="5" applyFont="1" applyBorder="1"/>
    <xf numFmtId="0" fontId="6" fillId="0" borderId="0" xfId="5" applyFont="1"/>
    <xf numFmtId="0" fontId="7" fillId="0" borderId="0" xfId="7" applyNumberFormat="1" applyFont="1" applyAlignment="1">
      <alignment horizontal="centerContinuous"/>
    </xf>
    <xf numFmtId="0" fontId="7" fillId="0" borderId="0" xfId="7" applyFont="1" applyAlignment="1">
      <alignment horizontal="centerContinuous"/>
    </xf>
    <xf numFmtId="0" fontId="7" fillId="0" borderId="0" xfId="7" applyFont="1"/>
    <xf numFmtId="0" fontId="7" fillId="0" borderId="0" xfId="7" applyNumberFormat="1" applyFont="1" applyAlignment="1">
      <alignment horizontal="left"/>
    </xf>
    <xf numFmtId="0" fontId="15" fillId="0" borderId="0" xfId="7" applyFont="1"/>
    <xf numFmtId="0" fontId="16" fillId="0" borderId="0" xfId="7" applyFont="1"/>
    <xf numFmtId="0" fontId="7" fillId="0" borderId="0" xfId="7" applyFont="1" applyBorder="1" applyAlignment="1">
      <alignment horizontal="centerContinuous"/>
    </xf>
    <xf numFmtId="0" fontId="7" fillId="0" borderId="0" xfId="7" applyNumberFormat="1" applyFont="1" applyBorder="1" applyAlignment="1">
      <alignment horizontal="centerContinuous"/>
    </xf>
    <xf numFmtId="0" fontId="17" fillId="0" borderId="0" xfId="7" applyFont="1"/>
    <xf numFmtId="0" fontId="18" fillId="0" borderId="0" xfId="7" applyNumberFormat="1" applyFont="1"/>
    <xf numFmtId="0" fontId="17" fillId="0" borderId="0" xfId="7" applyNumberFormat="1" applyFont="1" applyBorder="1"/>
    <xf numFmtId="0" fontId="17" fillId="0" borderId="27" xfId="7" applyNumberFormat="1" applyFont="1" applyBorder="1" applyAlignment="1">
      <alignment horizontal="centerContinuous"/>
    </xf>
    <xf numFmtId="0" fontId="18" fillId="0" borderId="28" xfId="7" applyNumberFormat="1" applyFont="1" applyBorder="1" applyAlignment="1">
      <alignment horizontal="centerContinuous"/>
    </xf>
    <xf numFmtId="2" fontId="17" fillId="0" borderId="29" xfId="7" applyNumberFormat="1" applyFont="1" applyBorder="1" applyAlignment="1">
      <alignment horizontal="center"/>
    </xf>
    <xf numFmtId="2" fontId="18" fillId="0" borderId="28" xfId="7" applyNumberFormat="1" applyFont="1" applyBorder="1" applyAlignment="1">
      <alignment horizontal="center"/>
    </xf>
    <xf numFmtId="0" fontId="19" fillId="0" borderId="0" xfId="7" applyNumberFormat="1" applyFont="1" applyBorder="1" applyAlignment="1">
      <alignment horizontal="centerContinuous"/>
    </xf>
    <xf numFmtId="0" fontId="17" fillId="0" borderId="0" xfId="7" applyNumberFormat="1" applyFont="1"/>
    <xf numFmtId="2" fontId="18" fillId="0" borderId="29" xfId="7" applyNumberFormat="1" applyFont="1" applyBorder="1" applyAlignment="1">
      <alignment horizontal="center"/>
    </xf>
    <xf numFmtId="2" fontId="17" fillId="0" borderId="30" xfId="7" quotePrefix="1" applyNumberFormat="1" applyFont="1" applyFill="1" applyBorder="1" applyAlignment="1">
      <alignment horizontal="center"/>
    </xf>
    <xf numFmtId="2" fontId="17" fillId="0" borderId="16" xfId="7" applyNumberFormat="1" applyFont="1" applyFill="1" applyBorder="1" applyAlignment="1">
      <alignment horizontal="centerContinuous"/>
    </xf>
    <xf numFmtId="2" fontId="17" fillId="0" borderId="30" xfId="7" applyNumberFormat="1" applyFont="1" applyFill="1" applyBorder="1" applyAlignment="1">
      <alignment horizontal="centerContinuous"/>
    </xf>
    <xf numFmtId="0" fontId="17" fillId="0" borderId="0" xfId="7" applyFont="1" applyFill="1"/>
    <xf numFmtId="0" fontId="17" fillId="0" borderId="27" xfId="6" applyNumberFormat="1" applyFont="1" applyFill="1" applyBorder="1" applyAlignment="1">
      <alignment horizontal="center"/>
    </xf>
    <xf numFmtId="2" fontId="18" fillId="0" borderId="14" xfId="6" applyNumberFormat="1" applyFont="1" applyFill="1" applyBorder="1" applyAlignment="1">
      <alignment horizontal="centerContinuous"/>
    </xf>
    <xf numFmtId="0" fontId="17" fillId="0" borderId="23" xfId="6" applyFont="1" applyFill="1" applyBorder="1"/>
    <xf numFmtId="0" fontId="17" fillId="0" borderId="23" xfId="7" applyFont="1" applyFill="1" applyBorder="1"/>
    <xf numFmtId="166" fontId="20" fillId="0" borderId="14" xfId="6" applyNumberFormat="1" applyFont="1" applyFill="1" applyBorder="1" applyAlignment="1">
      <alignment horizontal="center"/>
    </xf>
    <xf numFmtId="6" fontId="20" fillId="0" borderId="14" xfId="8" applyNumberFormat="1" applyFont="1" applyFill="1" applyBorder="1" applyAlignment="1">
      <alignment horizontal="centerContinuous"/>
    </xf>
    <xf numFmtId="6" fontId="20" fillId="0" borderId="23" xfId="8" applyNumberFormat="1" applyFont="1" applyFill="1" applyBorder="1" applyAlignment="1">
      <alignment horizontal="center"/>
    </xf>
    <xf numFmtId="1" fontId="17" fillId="0" borderId="31" xfId="6" applyNumberFormat="1" applyFont="1" applyFill="1" applyBorder="1" applyAlignment="1">
      <alignment horizontal="center"/>
    </xf>
    <xf numFmtId="1" fontId="13" fillId="0" borderId="31" xfId="6" applyNumberFormat="1" applyFont="1" applyFill="1" applyBorder="1" applyAlignment="1">
      <alignment horizontal="centerContinuous"/>
    </xf>
    <xf numFmtId="0" fontId="17" fillId="0" borderId="30" xfId="6" applyFont="1" applyFill="1" applyBorder="1"/>
    <xf numFmtId="0" fontId="17" fillId="0" borderId="30" xfId="7" applyFont="1" applyFill="1" applyBorder="1"/>
    <xf numFmtId="0" fontId="17" fillId="0" borderId="0" xfId="7" applyFont="1" applyFill="1" applyBorder="1"/>
    <xf numFmtId="0" fontId="17" fillId="0" borderId="0" xfId="7" applyNumberFormat="1" applyFont="1" applyFill="1"/>
    <xf numFmtId="5" fontId="8" fillId="0" borderId="23" xfId="6" applyNumberFormat="1" applyFont="1" applyFill="1" applyBorder="1" applyAlignment="1">
      <alignment horizontal="right"/>
    </xf>
    <xf numFmtId="5" fontId="8" fillId="0" borderId="23" xfId="6" applyNumberFormat="1" applyFont="1" applyFill="1" applyBorder="1"/>
    <xf numFmtId="5" fontId="8" fillId="0" borderId="24" xfId="6" applyNumberFormat="1" applyFont="1" applyFill="1" applyBorder="1"/>
    <xf numFmtId="0" fontId="6" fillId="0" borderId="0" xfId="5" applyFont="1" applyFill="1"/>
    <xf numFmtId="5" fontId="8" fillId="0" borderId="25" xfId="6" applyNumberFormat="1" applyFont="1" applyFill="1" applyBorder="1"/>
    <xf numFmtId="5" fontId="8" fillId="0" borderId="25" xfId="6" applyNumberFormat="1" applyFont="1" applyFill="1" applyBorder="1" applyAlignment="1">
      <alignment horizontal="center"/>
    </xf>
    <xf numFmtId="5" fontId="8" fillId="0" borderId="26" xfId="6" applyNumberFormat="1" applyFont="1" applyFill="1" applyBorder="1"/>
    <xf numFmtId="0" fontId="6" fillId="0" borderId="0" xfId="6" applyFont="1" applyFill="1"/>
    <xf numFmtId="164" fontId="7" fillId="0" borderId="20" xfId="6" applyNumberFormat="1" applyFont="1" applyFill="1" applyBorder="1" applyAlignment="1">
      <alignment horizontal="centerContinuous"/>
    </xf>
    <xf numFmtId="164" fontId="7" fillId="0" borderId="20" xfId="6" applyNumberFormat="1" applyFont="1" applyFill="1" applyBorder="1" applyAlignment="1">
      <alignment horizontal="center"/>
    </xf>
    <xf numFmtId="0" fontId="7" fillId="0" borderId="20" xfId="6" applyNumberFormat="1" applyFont="1" applyFill="1" applyBorder="1" applyAlignment="1">
      <alignment horizontal="center"/>
    </xf>
    <xf numFmtId="0" fontId="7" fillId="0" borderId="20" xfId="6" applyNumberFormat="1" applyFont="1" applyFill="1" applyBorder="1" applyAlignment="1">
      <alignment horizontal="centerContinuous"/>
    </xf>
    <xf numFmtId="0" fontId="7" fillId="0" borderId="13" xfId="6" applyNumberFormat="1" applyFont="1" applyFill="1" applyBorder="1" applyAlignment="1">
      <alignment horizontal="center"/>
    </xf>
    <xf numFmtId="0" fontId="7" fillId="0" borderId="22" xfId="6" applyNumberFormat="1" applyFont="1" applyFill="1" applyBorder="1" applyAlignment="1">
      <alignment horizontal="center"/>
    </xf>
    <xf numFmtId="0" fontId="7" fillId="0" borderId="8" xfId="6" applyNumberFormat="1" applyFont="1" applyFill="1" applyBorder="1" applyAlignment="1">
      <alignment horizontal="center"/>
    </xf>
    <xf numFmtId="165" fontId="8" fillId="0" borderId="23" xfId="6" applyNumberFormat="1" applyFont="1" applyFill="1" applyBorder="1"/>
    <xf numFmtId="165" fontId="8" fillId="0" borderId="24" xfId="6" applyNumberFormat="1" applyFont="1" applyFill="1" applyBorder="1"/>
    <xf numFmtId="165" fontId="8" fillId="0" borderId="25" xfId="6" applyNumberFormat="1" applyFont="1" applyFill="1" applyBorder="1"/>
    <xf numFmtId="1" fontId="8" fillId="0" borderId="25" xfId="6" applyNumberFormat="1" applyFont="1" applyFill="1" applyBorder="1" applyAlignment="1">
      <alignment horizontal="center"/>
    </xf>
    <xf numFmtId="165" fontId="8" fillId="0" borderId="26" xfId="6" applyNumberFormat="1" applyFont="1" applyFill="1" applyBorder="1"/>
    <xf numFmtId="5" fontId="8" fillId="0" borderId="14" xfId="1" applyNumberFormat="1" applyFont="1" applyFill="1" applyBorder="1"/>
    <xf numFmtId="5" fontId="8" fillId="0" borderId="11" xfId="1" applyNumberFormat="1" applyFont="1" applyFill="1" applyBorder="1"/>
    <xf numFmtId="5" fontId="8" fillId="0" borderId="0" xfId="1" applyNumberFormat="1" applyFont="1" applyFill="1" applyBorder="1"/>
    <xf numFmtId="165" fontId="8" fillId="0" borderId="0" xfId="1" applyNumberFormat="1" applyFont="1" applyFill="1" applyBorder="1"/>
    <xf numFmtId="165" fontId="8" fillId="0" borderId="11" xfId="1" applyNumberFormat="1" applyFont="1" applyFill="1" applyBorder="1"/>
    <xf numFmtId="5" fontId="8" fillId="0" borderId="15" xfId="1" applyNumberFormat="1" applyFont="1" applyFill="1" applyBorder="1"/>
    <xf numFmtId="5" fontId="8" fillId="0" borderId="12" xfId="1" applyNumberFormat="1" applyFont="1" applyFill="1" applyBorder="1"/>
    <xf numFmtId="5" fontId="8" fillId="0" borderId="4" xfId="1" applyNumberFormat="1" applyFont="1" applyFill="1" applyBorder="1"/>
    <xf numFmtId="165" fontId="8" fillId="0" borderId="4" xfId="1" applyNumberFormat="1" applyFont="1" applyFill="1" applyBorder="1"/>
    <xf numFmtId="165" fontId="8" fillId="0" borderId="12" xfId="1" applyNumberFormat="1" applyFont="1" applyFill="1" applyBorder="1"/>
    <xf numFmtId="0" fontId="6" fillId="0" borderId="0" xfId="1" applyFont="1" applyFill="1"/>
    <xf numFmtId="5" fontId="8" fillId="0" borderId="2" xfId="1" applyNumberFormat="1" applyFont="1" applyFill="1" applyBorder="1"/>
    <xf numFmtId="5" fontId="8" fillId="0" borderId="5" xfId="1" applyNumberFormat="1" applyFont="1" applyFill="1" applyBorder="1"/>
    <xf numFmtId="165" fontId="7" fillId="0" borderId="0" xfId="1" applyNumberFormat="1" applyFont="1" applyFill="1"/>
    <xf numFmtId="164" fontId="7" fillId="0" borderId="17" xfId="1" applyNumberFormat="1" applyFont="1" applyFill="1" applyBorder="1" applyAlignment="1">
      <alignment horizontal="centerContinuous"/>
    </xf>
    <xf numFmtId="0" fontId="7" fillId="0" borderId="9" xfId="1" applyNumberFormat="1" applyFont="1" applyFill="1" applyBorder="1" applyAlignment="1">
      <alignment horizontal="centerContinuous"/>
    </xf>
    <xf numFmtId="0" fontId="7" fillId="0" borderId="18" xfId="1" applyNumberFormat="1" applyFont="1" applyFill="1" applyBorder="1" applyAlignment="1">
      <alignment horizontal="centerContinuous"/>
    </xf>
    <xf numFmtId="0" fontId="7" fillId="0" borderId="7" xfId="1" applyNumberFormat="1" applyFont="1" applyFill="1" applyBorder="1" applyAlignment="1">
      <alignment horizontal="centerContinuous"/>
    </xf>
    <xf numFmtId="0" fontId="7" fillId="0" borderId="0" xfId="1" applyNumberFormat="1" applyFont="1" applyFill="1"/>
    <xf numFmtId="0" fontId="7" fillId="0" borderId="13" xfId="1" applyNumberFormat="1" applyFont="1" applyFill="1" applyBorder="1" applyAlignment="1">
      <alignment horizontal="center"/>
    </xf>
    <xf numFmtId="0" fontId="7" fillId="0" borderId="10" xfId="1" applyNumberFormat="1" applyFont="1" applyFill="1" applyBorder="1" applyAlignment="1">
      <alignment horizontal="center"/>
    </xf>
    <xf numFmtId="0" fontId="7" fillId="0" borderId="8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7" fillId="0" borderId="16" xfId="1" applyNumberFormat="1" applyFont="1" applyFill="1" applyBorder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6" fontId="17" fillId="0" borderId="13" xfId="7" applyNumberFormat="1" applyFont="1" applyBorder="1" applyAlignment="1">
      <alignment horizontal="center"/>
    </xf>
    <xf numFmtId="6" fontId="17" fillId="0" borderId="10" xfId="7" applyNumberFormat="1" applyFont="1" applyBorder="1" applyAlignment="1">
      <alignment horizontal="center"/>
    </xf>
  </cellXfs>
  <cellStyles count="9">
    <cellStyle name="Comma 2" xfId="2"/>
    <cellStyle name="Currency 2" xfId="4"/>
    <cellStyle name="Currency 3" xfId="8"/>
    <cellStyle name="Normal" xfId="0" builtinId="0"/>
    <cellStyle name="Normal 2" xfId="1"/>
    <cellStyle name="Normal 3" xfId="3"/>
    <cellStyle name="Normal 4" xfId="6"/>
    <cellStyle name="Normal_RB R10" xfId="7"/>
    <cellStyle name="Normal_RB R6-9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3"/>
  <sheetViews>
    <sheetView view="pageBreakPreview" zoomScaleNormal="100" zoomScaleSheetLayoutView="100" workbookViewId="0">
      <selection activeCell="E11" sqref="E11"/>
    </sheetView>
  </sheetViews>
  <sheetFormatPr defaultColWidth="9.109375" defaultRowHeight="13.8" x14ac:dyDescent="0.3"/>
  <cols>
    <col min="1" max="16384" width="9.109375" style="1"/>
  </cols>
  <sheetData>
    <row r="1" spans="1:5" ht="46.2" x14ac:dyDescent="0.85">
      <c r="A1" s="152" t="s">
        <v>27</v>
      </c>
      <c r="B1" s="152"/>
      <c r="C1" s="152"/>
      <c r="D1" s="152"/>
      <c r="E1" s="152"/>
    </row>
    <row r="2" spans="1:5" s="2" customFormat="1" ht="46.2" x14ac:dyDescent="0.85">
      <c r="A2" s="152" t="s">
        <v>28</v>
      </c>
      <c r="B2" s="152"/>
      <c r="C2" s="152"/>
      <c r="D2" s="152"/>
      <c r="E2" s="152"/>
    </row>
    <row r="3" spans="1:5" s="2" customFormat="1" ht="46.2" x14ac:dyDescent="0.85">
      <c r="A3" s="152" t="s">
        <v>29</v>
      </c>
      <c r="B3" s="152"/>
      <c r="C3" s="152"/>
      <c r="D3" s="152"/>
      <c r="E3" s="152"/>
    </row>
    <row r="4" spans="1:5" s="2" customFormat="1" ht="46.5" customHeight="1" x14ac:dyDescent="0.85"/>
    <row r="5" spans="1:5" s="2" customFormat="1" ht="46.5" customHeight="1" x14ac:dyDescent="0.85"/>
    <row r="6" spans="1:5" s="2" customFormat="1" ht="46.5" customHeight="1" x14ac:dyDescent="0.85"/>
    <row r="7" spans="1:5" s="2" customFormat="1" ht="46.5" customHeight="1" x14ac:dyDescent="0.85"/>
    <row r="8" spans="1:5" s="2" customFormat="1" ht="46.2" x14ac:dyDescent="0.85">
      <c r="A8" s="153">
        <v>42767</v>
      </c>
      <c r="B8" s="153"/>
      <c r="C8" s="153"/>
      <c r="D8" s="153"/>
      <c r="E8" s="153"/>
    </row>
    <row r="10" spans="1:5" ht="46.2" x14ac:dyDescent="0.85">
      <c r="A10" s="151" t="s">
        <v>30</v>
      </c>
      <c r="B10" s="151"/>
      <c r="C10" s="151"/>
      <c r="D10" s="151"/>
      <c r="E10" s="151"/>
    </row>
    <row r="13" spans="1:5" ht="25.8" x14ac:dyDescent="0.5">
      <c r="A13" s="151" t="s">
        <v>43</v>
      </c>
      <c r="B13" s="151"/>
      <c r="C13" s="151"/>
      <c r="D13" s="151"/>
      <c r="E13" s="151"/>
    </row>
  </sheetData>
  <mergeCells count="6">
    <mergeCell ref="A13:E13"/>
    <mergeCell ref="A1:E1"/>
    <mergeCell ref="A2:E2"/>
    <mergeCell ref="A3:E3"/>
    <mergeCell ref="A8:E8"/>
    <mergeCell ref="A10:E10"/>
  </mergeCells>
  <printOptions horizontalCentered="1" vertic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7"/>
  <sheetViews>
    <sheetView showGridLines="0" view="pageBreakPreview" zoomScaleNormal="75" zoomScaleSheetLayoutView="100" workbookViewId="0">
      <selection activeCell="E11" sqref="E11"/>
    </sheetView>
  </sheetViews>
  <sheetFormatPr defaultColWidth="10.21875" defaultRowHeight="13.2" x14ac:dyDescent="0.25"/>
  <cols>
    <col min="1" max="3" width="9.6640625" style="78" customWidth="1"/>
    <col min="4" max="4" width="24.21875" style="78" customWidth="1"/>
    <col min="5" max="5" width="11.21875" style="78" customWidth="1"/>
    <col min="6" max="6" width="23.77734375" style="78" customWidth="1"/>
    <col min="7" max="7" width="9.6640625" style="78" customWidth="1"/>
    <col min="8" max="8" width="10.33203125" style="78" customWidth="1"/>
    <col min="9" max="16384" width="10.21875" style="78"/>
  </cols>
  <sheetData>
    <row r="1" spans="1:8" s="72" customFormat="1" ht="14.4" customHeight="1" x14ac:dyDescent="0.25">
      <c r="A1" s="70" t="s">
        <v>0</v>
      </c>
      <c r="B1" s="70"/>
      <c r="C1" s="70"/>
      <c r="D1" s="71"/>
      <c r="E1" s="71"/>
      <c r="F1" s="71"/>
      <c r="G1" s="70"/>
      <c r="H1" s="70"/>
    </row>
    <row r="2" spans="1:8" s="72" customFormat="1" ht="14.4" customHeight="1" x14ac:dyDescent="0.25">
      <c r="A2" s="73"/>
      <c r="B2" s="73"/>
      <c r="C2" s="73"/>
      <c r="G2" s="73"/>
      <c r="H2" s="73"/>
    </row>
    <row r="3" spans="1:8" s="72" customFormat="1" ht="14.4" customHeight="1" x14ac:dyDescent="0.25">
      <c r="A3" s="74" t="s">
        <v>1</v>
      </c>
      <c r="B3" s="75"/>
      <c r="C3" s="75"/>
      <c r="G3" s="75"/>
      <c r="H3" s="75"/>
    </row>
    <row r="4" spans="1:8" s="72" customFormat="1" ht="14.4" customHeight="1" x14ac:dyDescent="0.25">
      <c r="A4" s="76"/>
      <c r="B4" s="76"/>
      <c r="C4" s="76"/>
      <c r="D4" s="71"/>
      <c r="E4" s="71"/>
      <c r="F4" s="71"/>
      <c r="G4" s="76"/>
      <c r="H4" s="76"/>
    </row>
    <row r="5" spans="1:8" s="72" customFormat="1" ht="14.4" customHeight="1" x14ac:dyDescent="0.25">
      <c r="A5" s="77" t="s">
        <v>36</v>
      </c>
      <c r="B5" s="77"/>
      <c r="C5" s="77"/>
      <c r="D5" s="77"/>
      <c r="E5" s="77"/>
      <c r="F5" s="77"/>
      <c r="G5" s="77"/>
      <c r="H5" s="77"/>
    </row>
    <row r="6" spans="1:8" x14ac:dyDescent="0.25">
      <c r="F6" s="79"/>
    </row>
    <row r="7" spans="1:8" x14ac:dyDescent="0.25">
      <c r="B7" s="80"/>
      <c r="C7" s="80"/>
      <c r="D7" s="81" t="s">
        <v>41</v>
      </c>
      <c r="E7" s="82"/>
      <c r="F7" s="154" t="s">
        <v>42</v>
      </c>
      <c r="G7" s="155"/>
    </row>
    <row r="8" spans="1:8" x14ac:dyDescent="0.25">
      <c r="B8" s="80"/>
      <c r="C8" s="80"/>
      <c r="D8" s="83" t="s">
        <v>37</v>
      </c>
      <c r="E8" s="84"/>
      <c r="F8" s="83" t="s">
        <v>37</v>
      </c>
      <c r="G8" s="87"/>
    </row>
    <row r="9" spans="1:8" x14ac:dyDescent="0.25">
      <c r="B9" s="85"/>
      <c r="C9" s="85"/>
      <c r="D9" s="88" t="s">
        <v>38</v>
      </c>
      <c r="E9" s="89" t="s">
        <v>39</v>
      </c>
      <c r="F9" s="88" t="s">
        <v>38</v>
      </c>
      <c r="G9" s="90" t="s">
        <v>39</v>
      </c>
      <c r="H9" s="91"/>
    </row>
    <row r="10" spans="1:8" x14ac:dyDescent="0.25">
      <c r="B10" s="80"/>
      <c r="C10" s="80"/>
      <c r="D10" s="92"/>
      <c r="E10" s="93"/>
      <c r="F10" s="94"/>
      <c r="G10" s="95"/>
      <c r="H10" s="91"/>
    </row>
    <row r="11" spans="1:8" x14ac:dyDescent="0.25">
      <c r="B11" s="80"/>
      <c r="C11" s="80"/>
      <c r="D11" s="96">
        <v>143</v>
      </c>
      <c r="E11" s="97">
        <v>110</v>
      </c>
      <c r="F11" s="98">
        <v>90</v>
      </c>
      <c r="G11" s="98">
        <v>61</v>
      </c>
      <c r="H11" s="91"/>
    </row>
    <row r="12" spans="1:8" x14ac:dyDescent="0.25">
      <c r="B12" s="80"/>
      <c r="C12" s="80"/>
      <c r="D12" s="99"/>
      <c r="E12" s="100"/>
      <c r="F12" s="101"/>
      <c r="G12" s="102"/>
      <c r="H12" s="91"/>
    </row>
    <row r="13" spans="1:8" x14ac:dyDescent="0.25">
      <c r="A13" s="86" t="s">
        <v>40</v>
      </c>
      <c r="D13" s="91"/>
      <c r="E13" s="91"/>
      <c r="F13" s="103"/>
      <c r="G13" s="104"/>
      <c r="H13" s="104"/>
    </row>
    <row r="14" spans="1:8" x14ac:dyDescent="0.25">
      <c r="D14" s="91"/>
      <c r="E14" s="91"/>
      <c r="F14" s="91"/>
      <c r="G14" s="91"/>
      <c r="H14" s="91"/>
    </row>
    <row r="15" spans="1:8" x14ac:dyDescent="0.25">
      <c r="D15" s="91"/>
      <c r="E15" s="91"/>
      <c r="F15" s="91"/>
      <c r="G15" s="91"/>
      <c r="H15" s="91"/>
    </row>
    <row r="16" spans="1:8" x14ac:dyDescent="0.25">
      <c r="D16" s="91"/>
      <c r="E16" s="91"/>
      <c r="F16" s="91"/>
      <c r="G16" s="91"/>
      <c r="H16" s="91"/>
    </row>
    <row r="17" spans="4:8" x14ac:dyDescent="0.25">
      <c r="D17" s="91"/>
      <c r="E17" s="91"/>
      <c r="F17" s="91"/>
      <c r="G17" s="91"/>
      <c r="H17" s="91"/>
    </row>
  </sheetData>
  <mergeCells count="1">
    <mergeCell ref="F7:G7"/>
  </mergeCells>
  <printOptions horizontalCentered="1"/>
  <pageMargins left="0" right="0" top="0.5" bottom="0" header="0" footer="0.5"/>
  <pageSetup scale="96" orientation="portrait" horizontalDpi="300" verticalDpi="300" r:id="rId1"/>
  <headerFooter alignWithMargins="0">
    <oddFooter>&amp;LEffective February 1, 2017&amp;C&amp;A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56"/>
  <sheetViews>
    <sheetView showGridLines="0" view="pageBreakPreview" zoomScaleNormal="100" zoomScaleSheetLayoutView="100" workbookViewId="0">
      <selection activeCell="E11" sqref="E11"/>
    </sheetView>
  </sheetViews>
  <sheetFormatPr defaultColWidth="8.88671875" defaultRowHeight="14.4" customHeight="1" x14ac:dyDescent="0.2"/>
  <cols>
    <col min="1" max="1" width="5.88671875" style="3" customWidth="1"/>
    <col min="2" max="2" width="5.88671875" style="3" bestFit="1" customWidth="1"/>
    <col min="3" max="7" width="6.21875" style="3" bestFit="1" customWidth="1"/>
    <col min="8" max="8" width="4.88671875" style="3" bestFit="1" customWidth="1"/>
    <col min="9" max="11" width="6.21875" style="3" bestFit="1" customWidth="1"/>
    <col min="12" max="12" width="4.88671875" style="3" bestFit="1" customWidth="1"/>
    <col min="13" max="13" width="6.21875" style="3" bestFit="1" customWidth="1"/>
    <col min="14" max="14" width="4.88671875" style="3" bestFit="1" customWidth="1"/>
    <col min="15" max="18" width="6.21875" style="3" bestFit="1" customWidth="1"/>
    <col min="19" max="16384" width="8.88671875" style="3"/>
  </cols>
  <sheetData>
    <row r="1" spans="1:23" s="9" customFormat="1" ht="14.4" customHeight="1" x14ac:dyDescent="0.2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  <c r="Q1" s="8"/>
      <c r="R1" s="7"/>
    </row>
    <row r="2" spans="1:23" s="9" customFormat="1" ht="14.4" customHeight="1" x14ac:dyDescent="0.25">
      <c r="A2" s="10"/>
      <c r="B2" s="10"/>
      <c r="P2" s="11"/>
    </row>
    <row r="3" spans="1:23" s="9" customFormat="1" ht="14.4" customHeight="1" x14ac:dyDescent="0.25">
      <c r="A3" s="9" t="s">
        <v>1</v>
      </c>
    </row>
    <row r="4" spans="1:23" s="9" customFormat="1" ht="2.7" customHeight="1" x14ac:dyDescent="0.25">
      <c r="A4" s="12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3" s="9" customFormat="1" ht="14.4" customHeight="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3" s="9" customFormat="1" ht="14.4" customHeight="1" thickBot="1" x14ac:dyDescent="0.3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3" ht="14.4" customHeight="1" x14ac:dyDescent="0.25">
      <c r="A7" s="14" t="s">
        <v>2</v>
      </c>
      <c r="B7" s="15"/>
      <c r="C7" s="16">
        <v>1</v>
      </c>
      <c r="D7" s="15"/>
      <c r="E7" s="16">
        <v>2</v>
      </c>
      <c r="F7" s="15"/>
      <c r="G7" s="16">
        <v>3</v>
      </c>
      <c r="H7" s="15"/>
      <c r="I7" s="16">
        <v>4</v>
      </c>
      <c r="J7" s="15"/>
      <c r="K7" s="16">
        <v>5</v>
      </c>
      <c r="L7" s="15"/>
      <c r="M7" s="16">
        <v>6</v>
      </c>
      <c r="N7" s="15"/>
      <c r="O7" s="16">
        <v>7</v>
      </c>
      <c r="P7" s="15"/>
      <c r="Q7" s="17">
        <v>10</v>
      </c>
      <c r="R7" s="18"/>
    </row>
    <row r="8" spans="1:23" ht="14.4" customHeight="1" x14ac:dyDescent="0.25">
      <c r="A8" s="19" t="s">
        <v>3</v>
      </c>
      <c r="B8" s="20" t="s">
        <v>4</v>
      </c>
      <c r="C8" s="21" t="s">
        <v>5</v>
      </c>
      <c r="D8" s="22" t="s">
        <v>6</v>
      </c>
      <c r="E8" s="21" t="s">
        <v>5</v>
      </c>
      <c r="F8" s="22" t="s">
        <v>6</v>
      </c>
      <c r="G8" s="21" t="s">
        <v>5</v>
      </c>
      <c r="H8" s="22" t="s">
        <v>6</v>
      </c>
      <c r="I8" s="21" t="s">
        <v>5</v>
      </c>
      <c r="J8" s="22" t="s">
        <v>6</v>
      </c>
      <c r="K8" s="21" t="s">
        <v>5</v>
      </c>
      <c r="L8" s="22" t="s">
        <v>6</v>
      </c>
      <c r="M8" s="21" t="s">
        <v>5</v>
      </c>
      <c r="N8" s="22" t="s">
        <v>6</v>
      </c>
      <c r="O8" s="21" t="s">
        <v>5</v>
      </c>
      <c r="P8" s="22" t="s">
        <v>6</v>
      </c>
      <c r="Q8" s="21" t="s">
        <v>5</v>
      </c>
      <c r="R8" s="23" t="s">
        <v>6</v>
      </c>
    </row>
    <row r="9" spans="1:23" ht="14.4" customHeight="1" x14ac:dyDescent="0.25">
      <c r="A9" s="24">
        <v>111</v>
      </c>
      <c r="B9" s="5" t="s">
        <v>7</v>
      </c>
      <c r="C9" s="125">
        <v>477</v>
      </c>
      <c r="D9" s="126">
        <v>404</v>
      </c>
      <c r="E9" s="127">
        <v>439</v>
      </c>
      <c r="F9" s="126">
        <v>395</v>
      </c>
      <c r="G9" s="127">
        <v>405</v>
      </c>
      <c r="H9" s="126">
        <v>338</v>
      </c>
      <c r="I9" s="127">
        <v>382</v>
      </c>
      <c r="J9" s="126">
        <v>380</v>
      </c>
      <c r="K9" s="127">
        <v>403</v>
      </c>
      <c r="L9" s="126">
        <v>289</v>
      </c>
      <c r="M9" s="127">
        <v>389</v>
      </c>
      <c r="N9" s="126">
        <v>317</v>
      </c>
      <c r="O9" s="127">
        <v>501</v>
      </c>
      <c r="P9" s="126">
        <v>295</v>
      </c>
      <c r="Q9" s="127">
        <v>328</v>
      </c>
      <c r="R9" s="136">
        <v>349</v>
      </c>
      <c r="S9" s="135"/>
      <c r="T9" s="135"/>
      <c r="U9" s="135"/>
      <c r="V9" s="135"/>
      <c r="W9" s="135"/>
    </row>
    <row r="10" spans="1:23" ht="14.4" customHeight="1" x14ac:dyDescent="0.25">
      <c r="A10" s="24">
        <v>113</v>
      </c>
      <c r="B10" s="5" t="s">
        <v>8</v>
      </c>
      <c r="C10" s="125">
        <v>524.70000000000005</v>
      </c>
      <c r="D10" s="126">
        <v>444.40000000000003</v>
      </c>
      <c r="E10" s="127">
        <v>482.90000000000003</v>
      </c>
      <c r="F10" s="126">
        <v>434.50000000000006</v>
      </c>
      <c r="G10" s="127">
        <v>445.50000000000006</v>
      </c>
      <c r="H10" s="126">
        <v>371.8</v>
      </c>
      <c r="I10" s="127">
        <v>420.20000000000005</v>
      </c>
      <c r="J10" s="126">
        <v>418.00000000000006</v>
      </c>
      <c r="K10" s="127">
        <v>443.3</v>
      </c>
      <c r="L10" s="126">
        <v>317.90000000000003</v>
      </c>
      <c r="M10" s="127">
        <v>427.90000000000003</v>
      </c>
      <c r="N10" s="126">
        <v>348.70000000000005</v>
      </c>
      <c r="O10" s="127">
        <v>551.1</v>
      </c>
      <c r="P10" s="126">
        <v>324.5</v>
      </c>
      <c r="Q10" s="127">
        <v>360.8</v>
      </c>
      <c r="R10" s="136">
        <v>383.90000000000003</v>
      </c>
      <c r="S10" s="135"/>
      <c r="T10" s="135"/>
      <c r="U10" s="135"/>
      <c r="V10" s="135"/>
      <c r="W10" s="135"/>
    </row>
    <row r="11" spans="1:23" ht="14.4" customHeight="1" x14ac:dyDescent="0.25">
      <c r="A11" s="24">
        <v>114</v>
      </c>
      <c r="B11" s="5" t="s">
        <v>9</v>
      </c>
      <c r="C11" s="125">
        <v>524.70000000000005</v>
      </c>
      <c r="D11" s="126">
        <v>444.40000000000003</v>
      </c>
      <c r="E11" s="127">
        <v>482.90000000000003</v>
      </c>
      <c r="F11" s="126">
        <v>434.50000000000006</v>
      </c>
      <c r="G11" s="127">
        <v>445.50000000000006</v>
      </c>
      <c r="H11" s="126">
        <v>371.8</v>
      </c>
      <c r="I11" s="127">
        <v>420.20000000000005</v>
      </c>
      <c r="J11" s="126">
        <v>418.00000000000006</v>
      </c>
      <c r="K11" s="127">
        <v>443.3</v>
      </c>
      <c r="L11" s="126">
        <v>317.90000000000003</v>
      </c>
      <c r="M11" s="127">
        <v>427.90000000000003</v>
      </c>
      <c r="N11" s="126">
        <v>348.70000000000005</v>
      </c>
      <c r="O11" s="127">
        <v>551.1</v>
      </c>
      <c r="P11" s="126">
        <v>324.5</v>
      </c>
      <c r="Q11" s="127">
        <v>360.8</v>
      </c>
      <c r="R11" s="136">
        <v>383.90000000000003</v>
      </c>
      <c r="S11" s="135"/>
      <c r="T11" s="135"/>
      <c r="U11" s="135"/>
      <c r="V11" s="135"/>
      <c r="W11" s="135"/>
    </row>
    <row r="12" spans="1:23" ht="14.4" customHeight="1" x14ac:dyDescent="0.25">
      <c r="A12" s="24">
        <v>102</v>
      </c>
      <c r="B12" s="5" t="s">
        <v>10</v>
      </c>
      <c r="C12" s="125">
        <v>1287.9000000000001</v>
      </c>
      <c r="D12" s="126">
        <v>1090.8000000000002</v>
      </c>
      <c r="E12" s="127">
        <v>1185.3000000000002</v>
      </c>
      <c r="F12" s="126">
        <v>1066.5</v>
      </c>
      <c r="G12" s="127">
        <v>1093.5</v>
      </c>
      <c r="H12" s="126">
        <v>912.6</v>
      </c>
      <c r="I12" s="127">
        <v>1031.4000000000001</v>
      </c>
      <c r="J12" s="126">
        <v>1026</v>
      </c>
      <c r="K12" s="127">
        <v>1088.1000000000001</v>
      </c>
      <c r="L12" s="126">
        <v>780.30000000000007</v>
      </c>
      <c r="M12" s="127">
        <v>1050.3000000000002</v>
      </c>
      <c r="N12" s="126">
        <v>855.90000000000009</v>
      </c>
      <c r="O12" s="127">
        <v>1352.7</v>
      </c>
      <c r="P12" s="126">
        <v>796.5</v>
      </c>
      <c r="Q12" s="127">
        <v>885.6</v>
      </c>
      <c r="R12" s="136">
        <v>942.30000000000007</v>
      </c>
      <c r="S12" s="135"/>
      <c r="T12" s="135"/>
      <c r="U12" s="135"/>
      <c r="V12" s="135"/>
      <c r="W12" s="135"/>
    </row>
    <row r="13" spans="1:23" ht="14.4" customHeight="1" x14ac:dyDescent="0.25">
      <c r="A13" s="24">
        <v>103</v>
      </c>
      <c r="B13" s="5" t="s">
        <v>11</v>
      </c>
      <c r="C13" s="125">
        <v>810.9</v>
      </c>
      <c r="D13" s="126">
        <v>686.8</v>
      </c>
      <c r="E13" s="127">
        <v>746.3</v>
      </c>
      <c r="F13" s="126">
        <v>671.5</v>
      </c>
      <c r="G13" s="127">
        <v>688.5</v>
      </c>
      <c r="H13" s="126">
        <v>574.6</v>
      </c>
      <c r="I13" s="127">
        <v>649.4</v>
      </c>
      <c r="J13" s="126">
        <v>646</v>
      </c>
      <c r="K13" s="127">
        <v>685.1</v>
      </c>
      <c r="L13" s="126">
        <v>491.3</v>
      </c>
      <c r="M13" s="127">
        <v>661.3</v>
      </c>
      <c r="N13" s="126">
        <v>538.9</v>
      </c>
      <c r="O13" s="127">
        <v>851.69999999999993</v>
      </c>
      <c r="P13" s="126">
        <v>501.5</v>
      </c>
      <c r="Q13" s="127">
        <v>557.6</v>
      </c>
      <c r="R13" s="136">
        <v>593.29999999999995</v>
      </c>
      <c r="S13" s="135"/>
      <c r="T13" s="135"/>
      <c r="U13" s="135"/>
      <c r="V13" s="135"/>
      <c r="W13" s="135"/>
    </row>
    <row r="14" spans="1:23" ht="14.4" customHeight="1" x14ac:dyDescent="0.25">
      <c r="A14" s="24">
        <v>104</v>
      </c>
      <c r="B14" s="5" t="s">
        <v>12</v>
      </c>
      <c r="C14" s="125">
        <v>1407.15</v>
      </c>
      <c r="D14" s="126">
        <v>1191.8000000000002</v>
      </c>
      <c r="E14" s="127">
        <v>1295.0500000000002</v>
      </c>
      <c r="F14" s="126">
        <v>1165.25</v>
      </c>
      <c r="G14" s="127">
        <v>1194.75</v>
      </c>
      <c r="H14" s="126">
        <v>997.1</v>
      </c>
      <c r="I14" s="127">
        <v>1126.9000000000001</v>
      </c>
      <c r="J14" s="126">
        <v>1121</v>
      </c>
      <c r="K14" s="127">
        <v>1188.8500000000001</v>
      </c>
      <c r="L14" s="126">
        <v>852.55000000000007</v>
      </c>
      <c r="M14" s="127">
        <v>1147.5500000000002</v>
      </c>
      <c r="N14" s="126">
        <v>935.15000000000009</v>
      </c>
      <c r="O14" s="127">
        <v>1477.95</v>
      </c>
      <c r="P14" s="126">
        <v>870.25</v>
      </c>
      <c r="Q14" s="127">
        <v>967.6</v>
      </c>
      <c r="R14" s="136">
        <v>1029.55</v>
      </c>
      <c r="S14" s="135"/>
      <c r="T14" s="135"/>
      <c r="U14" s="135"/>
      <c r="V14" s="135"/>
      <c r="W14" s="135"/>
    </row>
    <row r="15" spans="1:23" ht="14.4" customHeight="1" x14ac:dyDescent="0.25">
      <c r="A15" s="24">
        <v>105</v>
      </c>
      <c r="B15" s="5" t="s">
        <v>13</v>
      </c>
      <c r="C15" s="125">
        <v>954</v>
      </c>
      <c r="D15" s="126">
        <v>808</v>
      </c>
      <c r="E15" s="127">
        <v>878</v>
      </c>
      <c r="F15" s="126">
        <v>790</v>
      </c>
      <c r="G15" s="127">
        <v>810</v>
      </c>
      <c r="H15" s="126">
        <v>676</v>
      </c>
      <c r="I15" s="127">
        <v>764</v>
      </c>
      <c r="J15" s="126">
        <v>760</v>
      </c>
      <c r="K15" s="127">
        <v>806</v>
      </c>
      <c r="L15" s="126">
        <v>578</v>
      </c>
      <c r="M15" s="127">
        <v>778</v>
      </c>
      <c r="N15" s="126">
        <v>634</v>
      </c>
      <c r="O15" s="127">
        <v>1002</v>
      </c>
      <c r="P15" s="126">
        <v>590</v>
      </c>
      <c r="Q15" s="127">
        <v>656</v>
      </c>
      <c r="R15" s="136">
        <v>698</v>
      </c>
      <c r="S15" s="135"/>
      <c r="T15" s="135"/>
      <c r="U15" s="135"/>
      <c r="V15" s="135"/>
      <c r="W15" s="135"/>
    </row>
    <row r="16" spans="1:23" ht="14.4" customHeight="1" x14ac:dyDescent="0.25">
      <c r="A16" s="24">
        <v>124</v>
      </c>
      <c r="B16" s="5" t="s">
        <v>14</v>
      </c>
      <c r="C16" s="125">
        <v>1073.25</v>
      </c>
      <c r="D16" s="126">
        <v>909</v>
      </c>
      <c r="E16" s="127">
        <v>987.75</v>
      </c>
      <c r="F16" s="126">
        <v>888.75</v>
      </c>
      <c r="G16" s="127">
        <v>911.25</v>
      </c>
      <c r="H16" s="126">
        <v>760.5</v>
      </c>
      <c r="I16" s="127">
        <v>859.5</v>
      </c>
      <c r="J16" s="126">
        <v>855</v>
      </c>
      <c r="K16" s="127">
        <v>906.75</v>
      </c>
      <c r="L16" s="126">
        <v>650.25</v>
      </c>
      <c r="M16" s="127">
        <v>875.25</v>
      </c>
      <c r="N16" s="126">
        <v>713.25</v>
      </c>
      <c r="O16" s="127">
        <v>1127.25</v>
      </c>
      <c r="P16" s="126">
        <v>663.75</v>
      </c>
      <c r="Q16" s="127">
        <v>738</v>
      </c>
      <c r="R16" s="136">
        <v>785.25</v>
      </c>
      <c r="S16" s="135"/>
      <c r="T16" s="135"/>
      <c r="U16" s="135"/>
      <c r="V16" s="135"/>
      <c r="W16" s="135"/>
    </row>
    <row r="17" spans="1:23" ht="14.4" customHeight="1" x14ac:dyDescent="0.25">
      <c r="A17" s="24">
        <v>130</v>
      </c>
      <c r="B17" s="5">
        <v>3</v>
      </c>
      <c r="C17" s="125">
        <v>548.54999999999995</v>
      </c>
      <c r="D17" s="126">
        <v>464.59999999999997</v>
      </c>
      <c r="E17" s="127">
        <v>504.84999999999997</v>
      </c>
      <c r="F17" s="126">
        <v>454.24999999999994</v>
      </c>
      <c r="G17" s="127">
        <v>465.74999999999994</v>
      </c>
      <c r="H17" s="126">
        <v>388.7</v>
      </c>
      <c r="I17" s="127">
        <v>439.29999999999995</v>
      </c>
      <c r="J17" s="126">
        <v>436.99999999999994</v>
      </c>
      <c r="K17" s="127">
        <v>463.45</v>
      </c>
      <c r="L17" s="126">
        <v>332.34999999999997</v>
      </c>
      <c r="M17" s="127">
        <v>447.34999999999997</v>
      </c>
      <c r="N17" s="126">
        <v>364.54999999999995</v>
      </c>
      <c r="O17" s="127">
        <v>576.15</v>
      </c>
      <c r="P17" s="126">
        <v>339.25</v>
      </c>
      <c r="Q17" s="127">
        <v>377.2</v>
      </c>
      <c r="R17" s="136">
        <v>401.34999999999997</v>
      </c>
      <c r="S17" s="135"/>
      <c r="T17" s="135"/>
      <c r="U17" s="135"/>
      <c r="V17" s="135"/>
      <c r="W17" s="135"/>
    </row>
    <row r="18" spans="1:23" ht="14.4" customHeight="1" x14ac:dyDescent="0.25">
      <c r="A18" s="24"/>
      <c r="B18" s="5" t="s">
        <v>15</v>
      </c>
      <c r="C18" s="125">
        <v>572.4</v>
      </c>
      <c r="D18" s="126">
        <v>484.79999999999995</v>
      </c>
      <c r="E18" s="127">
        <v>526.79999999999995</v>
      </c>
      <c r="F18" s="126">
        <v>474</v>
      </c>
      <c r="G18" s="127">
        <v>486</v>
      </c>
      <c r="H18" s="126">
        <v>405.59999999999997</v>
      </c>
      <c r="I18" s="127">
        <v>458.4</v>
      </c>
      <c r="J18" s="126">
        <v>456</v>
      </c>
      <c r="K18" s="127">
        <v>483.59999999999997</v>
      </c>
      <c r="L18" s="126">
        <v>346.8</v>
      </c>
      <c r="M18" s="127">
        <v>466.79999999999995</v>
      </c>
      <c r="N18" s="126">
        <v>380.4</v>
      </c>
      <c r="O18" s="127">
        <v>601.19999999999993</v>
      </c>
      <c r="P18" s="126">
        <v>354</v>
      </c>
      <c r="Q18" s="127">
        <v>393.59999999999997</v>
      </c>
      <c r="R18" s="136">
        <v>418.8</v>
      </c>
      <c r="S18" s="135"/>
      <c r="T18" s="135"/>
      <c r="U18" s="135"/>
      <c r="V18" s="135"/>
      <c r="W18" s="135"/>
    </row>
    <row r="19" spans="1:23" ht="14.4" customHeight="1" x14ac:dyDescent="0.25">
      <c r="A19" s="24">
        <v>161</v>
      </c>
      <c r="B19" s="5" t="s">
        <v>16</v>
      </c>
      <c r="C19" s="125">
        <v>477</v>
      </c>
      <c r="D19" s="126">
        <v>404</v>
      </c>
      <c r="E19" s="127">
        <v>439</v>
      </c>
      <c r="F19" s="126">
        <v>395</v>
      </c>
      <c r="G19" s="127">
        <v>405</v>
      </c>
      <c r="H19" s="126">
        <v>338</v>
      </c>
      <c r="I19" s="127">
        <v>382</v>
      </c>
      <c r="J19" s="126">
        <v>380</v>
      </c>
      <c r="K19" s="127">
        <v>403</v>
      </c>
      <c r="L19" s="126">
        <v>289</v>
      </c>
      <c r="M19" s="127">
        <v>389</v>
      </c>
      <c r="N19" s="126">
        <v>317</v>
      </c>
      <c r="O19" s="127">
        <v>501</v>
      </c>
      <c r="P19" s="126">
        <v>295</v>
      </c>
      <c r="Q19" s="127">
        <v>328</v>
      </c>
      <c r="R19" s="136">
        <v>349</v>
      </c>
      <c r="S19" s="135"/>
      <c r="T19" s="135"/>
      <c r="U19" s="135"/>
      <c r="V19" s="135"/>
      <c r="W19" s="135"/>
    </row>
    <row r="20" spans="1:23" ht="14.4" customHeight="1" x14ac:dyDescent="0.25">
      <c r="A20" s="24">
        <v>163</v>
      </c>
      <c r="B20" s="5" t="s">
        <v>17</v>
      </c>
      <c r="C20" s="125">
        <v>524.70000000000005</v>
      </c>
      <c r="D20" s="126">
        <v>444.40000000000003</v>
      </c>
      <c r="E20" s="127">
        <v>482.90000000000003</v>
      </c>
      <c r="F20" s="126">
        <v>434.50000000000006</v>
      </c>
      <c r="G20" s="127">
        <v>445.50000000000006</v>
      </c>
      <c r="H20" s="126">
        <v>371.8</v>
      </c>
      <c r="I20" s="127">
        <v>420.20000000000005</v>
      </c>
      <c r="J20" s="126">
        <v>418.00000000000006</v>
      </c>
      <c r="K20" s="127">
        <v>443.3</v>
      </c>
      <c r="L20" s="126">
        <v>317.90000000000003</v>
      </c>
      <c r="M20" s="127">
        <v>427.90000000000003</v>
      </c>
      <c r="N20" s="126">
        <v>348.70000000000005</v>
      </c>
      <c r="O20" s="127">
        <v>551.1</v>
      </c>
      <c r="P20" s="126">
        <v>324.5</v>
      </c>
      <c r="Q20" s="127">
        <v>360.8</v>
      </c>
      <c r="R20" s="136">
        <v>383.90000000000003</v>
      </c>
      <c r="S20" s="135"/>
      <c r="T20" s="135"/>
      <c r="U20" s="135"/>
      <c r="V20" s="135"/>
      <c r="W20" s="135"/>
    </row>
    <row r="21" spans="1:23" ht="14.4" customHeight="1" x14ac:dyDescent="0.25">
      <c r="A21" s="24">
        <v>164</v>
      </c>
      <c r="B21" s="5" t="s">
        <v>18</v>
      </c>
      <c r="C21" s="125">
        <v>524.70000000000005</v>
      </c>
      <c r="D21" s="126">
        <v>444.40000000000003</v>
      </c>
      <c r="E21" s="127">
        <v>482.90000000000003</v>
      </c>
      <c r="F21" s="126">
        <v>434.50000000000006</v>
      </c>
      <c r="G21" s="127">
        <v>445.50000000000006</v>
      </c>
      <c r="H21" s="126">
        <v>371.8</v>
      </c>
      <c r="I21" s="127">
        <v>420.20000000000005</v>
      </c>
      <c r="J21" s="126">
        <v>418.00000000000006</v>
      </c>
      <c r="K21" s="127">
        <v>443.3</v>
      </c>
      <c r="L21" s="126">
        <v>317.90000000000003</v>
      </c>
      <c r="M21" s="127">
        <v>427.90000000000003</v>
      </c>
      <c r="N21" s="126">
        <v>348.70000000000005</v>
      </c>
      <c r="O21" s="127">
        <v>551.1</v>
      </c>
      <c r="P21" s="126">
        <v>324.5</v>
      </c>
      <c r="Q21" s="127">
        <v>360.8</v>
      </c>
      <c r="R21" s="136">
        <v>383.90000000000003</v>
      </c>
      <c r="S21" s="135"/>
      <c r="T21" s="135"/>
      <c r="U21" s="135"/>
      <c r="V21" s="135"/>
      <c r="W21" s="135"/>
    </row>
    <row r="22" spans="1:23" ht="14.4" customHeight="1" x14ac:dyDescent="0.25">
      <c r="A22" s="24">
        <v>160</v>
      </c>
      <c r="B22" s="5">
        <v>8</v>
      </c>
      <c r="C22" s="125">
        <v>548.54999999999995</v>
      </c>
      <c r="D22" s="126">
        <v>464.59999999999997</v>
      </c>
      <c r="E22" s="127">
        <v>504.84999999999997</v>
      </c>
      <c r="F22" s="126">
        <v>454.24999999999994</v>
      </c>
      <c r="G22" s="127">
        <v>465.74999999999994</v>
      </c>
      <c r="H22" s="126">
        <v>388.7</v>
      </c>
      <c r="I22" s="127">
        <v>439.29999999999995</v>
      </c>
      <c r="J22" s="126">
        <v>436.99999999999994</v>
      </c>
      <c r="K22" s="127">
        <v>463.45</v>
      </c>
      <c r="L22" s="126">
        <v>332.34999999999997</v>
      </c>
      <c r="M22" s="127">
        <v>447.34999999999997</v>
      </c>
      <c r="N22" s="126">
        <v>364.54999999999995</v>
      </c>
      <c r="O22" s="127">
        <v>576.15</v>
      </c>
      <c r="P22" s="126">
        <v>339.25</v>
      </c>
      <c r="Q22" s="127">
        <v>377.2</v>
      </c>
      <c r="R22" s="136">
        <v>401.34999999999997</v>
      </c>
      <c r="S22" s="135"/>
      <c r="T22" s="135"/>
      <c r="U22" s="135"/>
      <c r="V22" s="135"/>
      <c r="W22" s="135"/>
    </row>
    <row r="23" spans="1:23" ht="14.4" customHeight="1" x14ac:dyDescent="0.25">
      <c r="A23" s="24"/>
      <c r="B23" s="5" t="s">
        <v>19</v>
      </c>
      <c r="C23" s="125">
        <v>572.4</v>
      </c>
      <c r="D23" s="126">
        <v>484.79999999999995</v>
      </c>
      <c r="E23" s="127">
        <v>526.79999999999995</v>
      </c>
      <c r="F23" s="126">
        <v>474</v>
      </c>
      <c r="G23" s="127">
        <v>486</v>
      </c>
      <c r="H23" s="126">
        <v>405.59999999999997</v>
      </c>
      <c r="I23" s="127">
        <v>458.4</v>
      </c>
      <c r="J23" s="126">
        <v>456</v>
      </c>
      <c r="K23" s="127">
        <v>483.59999999999997</v>
      </c>
      <c r="L23" s="126">
        <v>346.8</v>
      </c>
      <c r="M23" s="127">
        <v>466.79999999999995</v>
      </c>
      <c r="N23" s="126">
        <v>380.4</v>
      </c>
      <c r="O23" s="127">
        <v>601.19999999999993</v>
      </c>
      <c r="P23" s="126">
        <v>354</v>
      </c>
      <c r="Q23" s="127">
        <v>393.59999999999997</v>
      </c>
      <c r="R23" s="136">
        <v>418.8</v>
      </c>
      <c r="S23" s="135"/>
      <c r="T23" s="135"/>
      <c r="U23" s="135"/>
      <c r="V23" s="135"/>
      <c r="W23" s="135"/>
    </row>
    <row r="24" spans="1:23" ht="14.4" customHeight="1" x14ac:dyDescent="0.25">
      <c r="A24" s="24">
        <v>115</v>
      </c>
      <c r="B24" s="5" t="s">
        <v>20</v>
      </c>
      <c r="C24" s="125">
        <v>381.6</v>
      </c>
      <c r="D24" s="126">
        <v>323.20000000000005</v>
      </c>
      <c r="E24" s="127">
        <v>351.20000000000005</v>
      </c>
      <c r="F24" s="126">
        <v>316</v>
      </c>
      <c r="G24" s="127">
        <v>324</v>
      </c>
      <c r="H24" s="126">
        <v>270.40000000000003</v>
      </c>
      <c r="I24" s="127">
        <v>305.60000000000002</v>
      </c>
      <c r="J24" s="126">
        <v>304</v>
      </c>
      <c r="K24" s="127">
        <v>322.40000000000003</v>
      </c>
      <c r="L24" s="126">
        <v>231.20000000000002</v>
      </c>
      <c r="M24" s="127">
        <v>311.20000000000005</v>
      </c>
      <c r="N24" s="126">
        <v>253.60000000000002</v>
      </c>
      <c r="O24" s="127">
        <v>400.8</v>
      </c>
      <c r="P24" s="126">
        <v>236</v>
      </c>
      <c r="Q24" s="127">
        <v>262.40000000000003</v>
      </c>
      <c r="R24" s="136">
        <v>279.2</v>
      </c>
      <c r="S24" s="135"/>
      <c r="T24" s="135"/>
      <c r="U24" s="135"/>
      <c r="V24" s="135"/>
      <c r="W24" s="135"/>
    </row>
    <row r="25" spans="1:23" ht="14.4" customHeight="1" x14ac:dyDescent="0.25">
      <c r="A25" s="24">
        <v>106</v>
      </c>
      <c r="B25" s="5" t="s">
        <v>21</v>
      </c>
      <c r="C25" s="125">
        <v>1168.6500000000001</v>
      </c>
      <c r="D25" s="126">
        <v>989.80000000000007</v>
      </c>
      <c r="E25" s="127">
        <v>1075.5500000000002</v>
      </c>
      <c r="F25" s="126">
        <v>967.75000000000011</v>
      </c>
      <c r="G25" s="127">
        <v>992.25000000000011</v>
      </c>
      <c r="H25" s="126">
        <v>828.1</v>
      </c>
      <c r="I25" s="127">
        <v>935.90000000000009</v>
      </c>
      <c r="J25" s="126">
        <v>931.00000000000011</v>
      </c>
      <c r="K25" s="127">
        <v>987.35</v>
      </c>
      <c r="L25" s="126">
        <v>708.05000000000007</v>
      </c>
      <c r="M25" s="127">
        <v>953.05000000000007</v>
      </c>
      <c r="N25" s="126">
        <v>776.65000000000009</v>
      </c>
      <c r="O25" s="127">
        <v>1227.45</v>
      </c>
      <c r="P25" s="126">
        <v>722.75</v>
      </c>
      <c r="Q25" s="127">
        <v>803.6</v>
      </c>
      <c r="R25" s="136">
        <v>855.05000000000007</v>
      </c>
      <c r="S25" s="135"/>
      <c r="T25" s="135"/>
      <c r="U25" s="135"/>
      <c r="V25" s="135"/>
      <c r="W25" s="135"/>
    </row>
    <row r="26" spans="1:23" ht="14.4" customHeight="1" x14ac:dyDescent="0.25">
      <c r="A26" s="24">
        <v>107</v>
      </c>
      <c r="B26" s="5" t="s">
        <v>22</v>
      </c>
      <c r="C26" s="125">
        <v>739.35</v>
      </c>
      <c r="D26" s="126">
        <v>626.20000000000005</v>
      </c>
      <c r="E26" s="127">
        <v>680.45</v>
      </c>
      <c r="F26" s="126">
        <v>612.25</v>
      </c>
      <c r="G26" s="127">
        <v>627.75</v>
      </c>
      <c r="H26" s="126">
        <v>523.9</v>
      </c>
      <c r="I26" s="127">
        <v>592.1</v>
      </c>
      <c r="J26" s="126">
        <v>589</v>
      </c>
      <c r="K26" s="127">
        <v>624.65</v>
      </c>
      <c r="L26" s="126">
        <v>447.95</v>
      </c>
      <c r="M26" s="127">
        <v>602.95000000000005</v>
      </c>
      <c r="N26" s="126">
        <v>491.35</v>
      </c>
      <c r="O26" s="127">
        <v>776.55000000000007</v>
      </c>
      <c r="P26" s="126">
        <v>457.25</v>
      </c>
      <c r="Q26" s="127">
        <v>508.40000000000003</v>
      </c>
      <c r="R26" s="136">
        <v>540.95000000000005</v>
      </c>
      <c r="S26" s="135"/>
      <c r="T26" s="135"/>
      <c r="U26" s="135"/>
      <c r="V26" s="135"/>
      <c r="W26" s="135"/>
    </row>
    <row r="27" spans="1:23" ht="14.4" customHeight="1" x14ac:dyDescent="0.25">
      <c r="A27" s="24">
        <v>108</v>
      </c>
      <c r="B27" s="5" t="s">
        <v>23</v>
      </c>
      <c r="C27" s="125">
        <v>1264.05</v>
      </c>
      <c r="D27" s="126">
        <v>1070.5999999999999</v>
      </c>
      <c r="E27" s="127">
        <v>1163.3499999999999</v>
      </c>
      <c r="F27" s="126">
        <v>1046.75</v>
      </c>
      <c r="G27" s="127">
        <v>1073.25</v>
      </c>
      <c r="H27" s="126">
        <v>895.69999999999993</v>
      </c>
      <c r="I27" s="127">
        <v>1012.3</v>
      </c>
      <c r="J27" s="126">
        <v>1007</v>
      </c>
      <c r="K27" s="127">
        <v>1067.95</v>
      </c>
      <c r="L27" s="126">
        <v>765.85</v>
      </c>
      <c r="M27" s="127">
        <v>1030.8499999999999</v>
      </c>
      <c r="N27" s="126">
        <v>840.05</v>
      </c>
      <c r="O27" s="127">
        <v>1327.6499999999999</v>
      </c>
      <c r="P27" s="126">
        <v>781.75</v>
      </c>
      <c r="Q27" s="127">
        <v>869.19999999999993</v>
      </c>
      <c r="R27" s="136">
        <v>924.85</v>
      </c>
      <c r="S27" s="135"/>
      <c r="T27" s="135"/>
      <c r="U27" s="135"/>
      <c r="V27" s="135"/>
      <c r="W27" s="135"/>
    </row>
    <row r="28" spans="1:23" ht="14.4" customHeight="1" x14ac:dyDescent="0.25">
      <c r="A28" s="24">
        <v>109</v>
      </c>
      <c r="B28" s="5" t="s">
        <v>24</v>
      </c>
      <c r="C28" s="125">
        <v>858.6</v>
      </c>
      <c r="D28" s="126">
        <v>727.2</v>
      </c>
      <c r="E28" s="127">
        <v>790.2</v>
      </c>
      <c r="F28" s="126">
        <v>711</v>
      </c>
      <c r="G28" s="127">
        <v>729</v>
      </c>
      <c r="H28" s="126">
        <v>608.4</v>
      </c>
      <c r="I28" s="127">
        <v>687.6</v>
      </c>
      <c r="J28" s="126">
        <v>684</v>
      </c>
      <c r="K28" s="127">
        <v>725.4</v>
      </c>
      <c r="L28" s="126">
        <v>520.20000000000005</v>
      </c>
      <c r="M28" s="127">
        <v>700.2</v>
      </c>
      <c r="N28" s="126">
        <v>570.6</v>
      </c>
      <c r="O28" s="127">
        <v>901.80000000000007</v>
      </c>
      <c r="P28" s="126">
        <v>531</v>
      </c>
      <c r="Q28" s="127">
        <v>590.4</v>
      </c>
      <c r="R28" s="136">
        <v>628.20000000000005</v>
      </c>
      <c r="S28" s="135"/>
      <c r="T28" s="135"/>
      <c r="U28" s="135"/>
      <c r="V28" s="135"/>
      <c r="W28" s="135"/>
    </row>
    <row r="29" spans="1:23" ht="14.4" customHeight="1" x14ac:dyDescent="0.25">
      <c r="A29" s="24">
        <v>128</v>
      </c>
      <c r="B29" s="5" t="s">
        <v>25</v>
      </c>
      <c r="C29" s="125">
        <v>787.05</v>
      </c>
      <c r="D29" s="126">
        <v>666.59999999999991</v>
      </c>
      <c r="E29" s="127">
        <v>724.34999999999991</v>
      </c>
      <c r="F29" s="126">
        <v>651.75</v>
      </c>
      <c r="G29" s="127">
        <v>668.25</v>
      </c>
      <c r="H29" s="126">
        <v>557.69999999999993</v>
      </c>
      <c r="I29" s="127">
        <v>630.29999999999995</v>
      </c>
      <c r="J29" s="126">
        <v>627</v>
      </c>
      <c r="K29" s="127">
        <v>664.94999999999993</v>
      </c>
      <c r="L29" s="126">
        <v>476.84999999999997</v>
      </c>
      <c r="M29" s="127">
        <v>641.84999999999991</v>
      </c>
      <c r="N29" s="126">
        <v>523.04999999999995</v>
      </c>
      <c r="O29" s="127">
        <v>826.65</v>
      </c>
      <c r="P29" s="126">
        <v>486.75</v>
      </c>
      <c r="Q29" s="127">
        <v>541.19999999999993</v>
      </c>
      <c r="R29" s="136">
        <v>575.85</v>
      </c>
      <c r="S29" s="135"/>
      <c r="T29" s="135"/>
      <c r="U29" s="135"/>
      <c r="V29" s="135"/>
      <c r="W29" s="135"/>
    </row>
    <row r="30" spans="1:23" ht="14.4" customHeight="1" thickBot="1" x14ac:dyDescent="0.3">
      <c r="A30" s="31">
        <v>165</v>
      </c>
      <c r="B30" s="6" t="s">
        <v>26</v>
      </c>
      <c r="C30" s="130">
        <v>381.6</v>
      </c>
      <c r="D30" s="131">
        <v>323.20000000000005</v>
      </c>
      <c r="E30" s="132">
        <v>351.20000000000005</v>
      </c>
      <c r="F30" s="131">
        <v>316</v>
      </c>
      <c r="G30" s="132">
        <v>324</v>
      </c>
      <c r="H30" s="131">
        <v>270.40000000000003</v>
      </c>
      <c r="I30" s="132">
        <v>305.60000000000002</v>
      </c>
      <c r="J30" s="131">
        <v>304</v>
      </c>
      <c r="K30" s="132">
        <v>322.40000000000003</v>
      </c>
      <c r="L30" s="131">
        <v>231.20000000000002</v>
      </c>
      <c r="M30" s="132">
        <v>311.20000000000005</v>
      </c>
      <c r="N30" s="131">
        <v>253.60000000000002</v>
      </c>
      <c r="O30" s="132">
        <v>400.8</v>
      </c>
      <c r="P30" s="131">
        <v>236</v>
      </c>
      <c r="Q30" s="132">
        <v>262.40000000000003</v>
      </c>
      <c r="R30" s="137">
        <v>279.2</v>
      </c>
      <c r="S30" s="135"/>
      <c r="T30" s="135"/>
      <c r="U30" s="135"/>
      <c r="V30" s="135"/>
      <c r="W30" s="135"/>
    </row>
    <row r="31" spans="1:23" ht="14.4" customHeight="1" thickBot="1" x14ac:dyDescent="0.3">
      <c r="A31" s="35"/>
      <c r="B31" s="35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5"/>
      <c r="T31" s="135"/>
      <c r="U31" s="135"/>
      <c r="V31" s="135"/>
      <c r="W31" s="135"/>
    </row>
    <row r="32" spans="1:23" s="11" customFormat="1" ht="14.4" customHeight="1" x14ac:dyDescent="0.25">
      <c r="A32" s="14" t="s">
        <v>2</v>
      </c>
      <c r="B32" s="15"/>
      <c r="C32" s="139">
        <v>11</v>
      </c>
      <c r="D32" s="140"/>
      <c r="E32" s="141">
        <v>12</v>
      </c>
      <c r="F32" s="140"/>
      <c r="G32" s="141">
        <v>13</v>
      </c>
      <c r="H32" s="140"/>
      <c r="I32" s="141">
        <v>14</v>
      </c>
      <c r="J32" s="140"/>
      <c r="K32" s="141">
        <v>16</v>
      </c>
      <c r="L32" s="140"/>
      <c r="M32" s="141">
        <v>20</v>
      </c>
      <c r="N32" s="140"/>
      <c r="O32" s="141">
        <v>21</v>
      </c>
      <c r="P32" s="140"/>
      <c r="Q32" s="141">
        <v>22</v>
      </c>
      <c r="R32" s="142"/>
      <c r="S32" s="143"/>
      <c r="T32" s="143"/>
      <c r="U32" s="143"/>
      <c r="V32" s="143"/>
      <c r="W32" s="143"/>
    </row>
    <row r="33" spans="1:23" s="11" customFormat="1" ht="14.4" customHeight="1" x14ac:dyDescent="0.25">
      <c r="A33" s="19" t="s">
        <v>3</v>
      </c>
      <c r="B33" s="20" t="s">
        <v>4</v>
      </c>
      <c r="C33" s="144" t="s">
        <v>5</v>
      </c>
      <c r="D33" s="145" t="s">
        <v>6</v>
      </c>
      <c r="E33" s="144" t="s">
        <v>5</v>
      </c>
      <c r="F33" s="145" t="s">
        <v>6</v>
      </c>
      <c r="G33" s="144" t="s">
        <v>5</v>
      </c>
      <c r="H33" s="145" t="s">
        <v>6</v>
      </c>
      <c r="I33" s="144" t="s">
        <v>5</v>
      </c>
      <c r="J33" s="145" t="s">
        <v>6</v>
      </c>
      <c r="K33" s="144" t="s">
        <v>5</v>
      </c>
      <c r="L33" s="145" t="s">
        <v>6</v>
      </c>
      <c r="M33" s="144" t="s">
        <v>5</v>
      </c>
      <c r="N33" s="145" t="s">
        <v>6</v>
      </c>
      <c r="O33" s="144" t="s">
        <v>5</v>
      </c>
      <c r="P33" s="145" t="s">
        <v>6</v>
      </c>
      <c r="Q33" s="144" t="s">
        <v>5</v>
      </c>
      <c r="R33" s="146" t="s">
        <v>6</v>
      </c>
      <c r="S33" s="143"/>
      <c r="T33" s="143"/>
      <c r="U33" s="143"/>
      <c r="V33" s="143"/>
      <c r="W33" s="143"/>
    </row>
    <row r="34" spans="1:23" ht="14.4" customHeight="1" x14ac:dyDescent="0.25">
      <c r="A34" s="24">
        <v>111</v>
      </c>
      <c r="B34" s="5" t="s">
        <v>7</v>
      </c>
      <c r="C34" s="125">
        <v>218</v>
      </c>
      <c r="D34" s="126">
        <v>297</v>
      </c>
      <c r="E34" s="127">
        <v>331</v>
      </c>
      <c r="F34" s="126">
        <v>248</v>
      </c>
      <c r="G34" s="127">
        <v>297</v>
      </c>
      <c r="H34" s="126">
        <v>278</v>
      </c>
      <c r="I34" s="127">
        <v>276</v>
      </c>
      <c r="J34" s="126">
        <v>357</v>
      </c>
      <c r="K34" s="127">
        <v>231</v>
      </c>
      <c r="L34" s="126">
        <v>290</v>
      </c>
      <c r="M34" s="127">
        <v>231</v>
      </c>
      <c r="N34" s="126">
        <v>256</v>
      </c>
      <c r="O34" s="127">
        <v>421</v>
      </c>
      <c r="P34" s="126">
        <v>356</v>
      </c>
      <c r="Q34" s="127">
        <v>373</v>
      </c>
      <c r="R34" s="136">
        <v>341</v>
      </c>
      <c r="S34" s="135"/>
      <c r="T34" s="135"/>
      <c r="U34" s="135"/>
      <c r="V34" s="135"/>
      <c r="W34" s="135"/>
    </row>
    <row r="35" spans="1:23" ht="14.4" customHeight="1" x14ac:dyDescent="0.25">
      <c r="A35" s="24">
        <v>113</v>
      </c>
      <c r="B35" s="5" t="s">
        <v>8</v>
      </c>
      <c r="C35" s="125">
        <v>239.8</v>
      </c>
      <c r="D35" s="126">
        <v>326.70000000000005</v>
      </c>
      <c r="E35" s="127">
        <v>364.1</v>
      </c>
      <c r="F35" s="126">
        <v>272.8</v>
      </c>
      <c r="G35" s="127">
        <v>326.70000000000005</v>
      </c>
      <c r="H35" s="126">
        <v>305.8</v>
      </c>
      <c r="I35" s="127">
        <v>303.60000000000002</v>
      </c>
      <c r="J35" s="126">
        <v>392.70000000000005</v>
      </c>
      <c r="K35" s="127">
        <v>254.10000000000002</v>
      </c>
      <c r="L35" s="126">
        <v>319</v>
      </c>
      <c r="M35" s="127">
        <v>254.10000000000002</v>
      </c>
      <c r="N35" s="126">
        <v>281.60000000000002</v>
      </c>
      <c r="O35" s="127">
        <v>463.1</v>
      </c>
      <c r="P35" s="126">
        <v>391.6</v>
      </c>
      <c r="Q35" s="127">
        <v>410.3</v>
      </c>
      <c r="R35" s="136">
        <v>375.1</v>
      </c>
      <c r="S35" s="135"/>
      <c r="T35" s="135"/>
      <c r="U35" s="135"/>
      <c r="V35" s="135"/>
      <c r="W35" s="135"/>
    </row>
    <row r="36" spans="1:23" ht="14.4" customHeight="1" x14ac:dyDescent="0.25">
      <c r="A36" s="24">
        <v>114</v>
      </c>
      <c r="B36" s="5" t="s">
        <v>9</v>
      </c>
      <c r="C36" s="125">
        <v>239.8</v>
      </c>
      <c r="D36" s="126">
        <v>326.70000000000005</v>
      </c>
      <c r="E36" s="127">
        <v>364.1</v>
      </c>
      <c r="F36" s="126">
        <v>272.8</v>
      </c>
      <c r="G36" s="127">
        <v>326.70000000000005</v>
      </c>
      <c r="H36" s="126">
        <v>305.8</v>
      </c>
      <c r="I36" s="127">
        <v>303.60000000000002</v>
      </c>
      <c r="J36" s="126">
        <v>392.70000000000005</v>
      </c>
      <c r="K36" s="127">
        <v>254.10000000000002</v>
      </c>
      <c r="L36" s="126">
        <v>319</v>
      </c>
      <c r="M36" s="127">
        <v>254.10000000000002</v>
      </c>
      <c r="N36" s="126">
        <v>281.60000000000002</v>
      </c>
      <c r="O36" s="127">
        <v>463.1</v>
      </c>
      <c r="P36" s="126">
        <v>391.6</v>
      </c>
      <c r="Q36" s="127">
        <v>410.3</v>
      </c>
      <c r="R36" s="136">
        <v>375.1</v>
      </c>
      <c r="S36" s="135"/>
      <c r="T36" s="135"/>
      <c r="U36" s="135"/>
      <c r="V36" s="135"/>
      <c r="W36" s="135"/>
    </row>
    <row r="37" spans="1:23" ht="14.4" customHeight="1" x14ac:dyDescent="0.25">
      <c r="A37" s="24">
        <v>102</v>
      </c>
      <c r="B37" s="5" t="s">
        <v>10</v>
      </c>
      <c r="C37" s="125">
        <v>588.6</v>
      </c>
      <c r="D37" s="126">
        <v>801.90000000000009</v>
      </c>
      <c r="E37" s="127">
        <v>893.7</v>
      </c>
      <c r="F37" s="126">
        <v>669.6</v>
      </c>
      <c r="G37" s="127">
        <v>801.90000000000009</v>
      </c>
      <c r="H37" s="126">
        <v>750.6</v>
      </c>
      <c r="I37" s="127">
        <v>745.2</v>
      </c>
      <c r="J37" s="126">
        <v>963.90000000000009</v>
      </c>
      <c r="K37" s="127">
        <v>623.70000000000005</v>
      </c>
      <c r="L37" s="126">
        <v>783</v>
      </c>
      <c r="M37" s="127">
        <v>623.70000000000005</v>
      </c>
      <c r="N37" s="126">
        <v>691.2</v>
      </c>
      <c r="O37" s="127">
        <v>1136.7</v>
      </c>
      <c r="P37" s="126">
        <v>961.2</v>
      </c>
      <c r="Q37" s="127">
        <v>1007.1</v>
      </c>
      <c r="R37" s="136">
        <v>920.7</v>
      </c>
      <c r="S37" s="135"/>
      <c r="T37" s="135"/>
      <c r="U37" s="135"/>
      <c r="V37" s="135"/>
      <c r="W37" s="135"/>
    </row>
    <row r="38" spans="1:23" ht="14.4" customHeight="1" x14ac:dyDescent="0.25">
      <c r="A38" s="24">
        <v>103</v>
      </c>
      <c r="B38" s="5" t="s">
        <v>11</v>
      </c>
      <c r="C38" s="125">
        <v>370.59999999999997</v>
      </c>
      <c r="D38" s="126">
        <v>504.9</v>
      </c>
      <c r="E38" s="127">
        <v>562.69999999999993</v>
      </c>
      <c r="F38" s="126">
        <v>421.59999999999997</v>
      </c>
      <c r="G38" s="127">
        <v>504.9</v>
      </c>
      <c r="H38" s="126">
        <v>472.59999999999997</v>
      </c>
      <c r="I38" s="127">
        <v>469.2</v>
      </c>
      <c r="J38" s="126">
        <v>606.9</v>
      </c>
      <c r="K38" s="127">
        <v>392.7</v>
      </c>
      <c r="L38" s="126">
        <v>493</v>
      </c>
      <c r="M38" s="127">
        <v>392.7</v>
      </c>
      <c r="N38" s="126">
        <v>435.2</v>
      </c>
      <c r="O38" s="127">
        <v>715.69999999999993</v>
      </c>
      <c r="P38" s="126">
        <v>605.19999999999993</v>
      </c>
      <c r="Q38" s="127">
        <v>634.1</v>
      </c>
      <c r="R38" s="136">
        <v>579.69999999999993</v>
      </c>
      <c r="S38" s="135"/>
      <c r="T38" s="135"/>
      <c r="U38" s="135"/>
      <c r="V38" s="135"/>
      <c r="W38" s="135"/>
    </row>
    <row r="39" spans="1:23" ht="14.4" customHeight="1" x14ac:dyDescent="0.25">
      <c r="A39" s="24">
        <v>104</v>
      </c>
      <c r="B39" s="5" t="s">
        <v>12</v>
      </c>
      <c r="C39" s="125">
        <v>643.1</v>
      </c>
      <c r="D39" s="126">
        <v>876.15000000000009</v>
      </c>
      <c r="E39" s="127">
        <v>976.45</v>
      </c>
      <c r="F39" s="126">
        <v>731.6</v>
      </c>
      <c r="G39" s="127">
        <v>876.15000000000009</v>
      </c>
      <c r="H39" s="126">
        <v>820.1</v>
      </c>
      <c r="I39" s="127">
        <v>814.2</v>
      </c>
      <c r="J39" s="126">
        <v>1053.1500000000001</v>
      </c>
      <c r="K39" s="127">
        <v>681.45</v>
      </c>
      <c r="L39" s="126">
        <v>855.5</v>
      </c>
      <c r="M39" s="127">
        <v>681.45</v>
      </c>
      <c r="N39" s="126">
        <v>755.2</v>
      </c>
      <c r="O39" s="127">
        <v>1241.95</v>
      </c>
      <c r="P39" s="126">
        <v>1050.2</v>
      </c>
      <c r="Q39" s="127">
        <v>1100.3500000000001</v>
      </c>
      <c r="R39" s="136">
        <v>1005.95</v>
      </c>
      <c r="S39" s="135"/>
      <c r="T39" s="135"/>
      <c r="U39" s="135"/>
      <c r="V39" s="135"/>
      <c r="W39" s="135"/>
    </row>
    <row r="40" spans="1:23" ht="14.4" customHeight="1" x14ac:dyDescent="0.25">
      <c r="A40" s="24">
        <v>105</v>
      </c>
      <c r="B40" s="5" t="s">
        <v>13</v>
      </c>
      <c r="C40" s="125">
        <v>436</v>
      </c>
      <c r="D40" s="126">
        <v>594</v>
      </c>
      <c r="E40" s="127">
        <v>662</v>
      </c>
      <c r="F40" s="126">
        <v>496</v>
      </c>
      <c r="G40" s="127">
        <v>594</v>
      </c>
      <c r="H40" s="126">
        <v>556</v>
      </c>
      <c r="I40" s="127">
        <v>552</v>
      </c>
      <c r="J40" s="126">
        <v>714</v>
      </c>
      <c r="K40" s="127">
        <v>462</v>
      </c>
      <c r="L40" s="126">
        <v>580</v>
      </c>
      <c r="M40" s="127">
        <v>462</v>
      </c>
      <c r="N40" s="126">
        <v>512</v>
      </c>
      <c r="O40" s="127">
        <v>842</v>
      </c>
      <c r="P40" s="126">
        <v>712</v>
      </c>
      <c r="Q40" s="127">
        <v>746</v>
      </c>
      <c r="R40" s="136">
        <v>682</v>
      </c>
      <c r="S40" s="135"/>
      <c r="T40" s="135"/>
      <c r="U40" s="135"/>
      <c r="V40" s="135"/>
      <c r="W40" s="135"/>
    </row>
    <row r="41" spans="1:23" ht="14.4" customHeight="1" x14ac:dyDescent="0.25">
      <c r="A41" s="24">
        <v>124</v>
      </c>
      <c r="B41" s="5" t="s">
        <v>14</v>
      </c>
      <c r="C41" s="125">
        <v>490.5</v>
      </c>
      <c r="D41" s="126">
        <v>668.25</v>
      </c>
      <c r="E41" s="127">
        <v>744.75</v>
      </c>
      <c r="F41" s="126">
        <v>558</v>
      </c>
      <c r="G41" s="127">
        <v>668.25</v>
      </c>
      <c r="H41" s="126">
        <v>625.5</v>
      </c>
      <c r="I41" s="127">
        <v>621</v>
      </c>
      <c r="J41" s="126">
        <v>803.25</v>
      </c>
      <c r="K41" s="127">
        <v>519.75</v>
      </c>
      <c r="L41" s="126">
        <v>652.5</v>
      </c>
      <c r="M41" s="127">
        <v>519.75</v>
      </c>
      <c r="N41" s="126">
        <v>576</v>
      </c>
      <c r="O41" s="127">
        <v>947.25</v>
      </c>
      <c r="P41" s="126">
        <v>801</v>
      </c>
      <c r="Q41" s="127">
        <v>839.25</v>
      </c>
      <c r="R41" s="136">
        <v>767.25</v>
      </c>
      <c r="S41" s="135"/>
      <c r="T41" s="135"/>
      <c r="U41" s="135"/>
      <c r="V41" s="135"/>
      <c r="W41" s="135"/>
    </row>
    <row r="42" spans="1:23" ht="14.4" customHeight="1" x14ac:dyDescent="0.25">
      <c r="A42" s="24">
        <v>130</v>
      </c>
      <c r="B42" s="5">
        <v>3</v>
      </c>
      <c r="C42" s="125">
        <v>250.7</v>
      </c>
      <c r="D42" s="126">
        <v>341.54999999999995</v>
      </c>
      <c r="E42" s="127">
        <v>380.65</v>
      </c>
      <c r="F42" s="126">
        <v>285.2</v>
      </c>
      <c r="G42" s="127">
        <v>341.54999999999995</v>
      </c>
      <c r="H42" s="126">
        <v>319.7</v>
      </c>
      <c r="I42" s="127">
        <v>317.39999999999998</v>
      </c>
      <c r="J42" s="126">
        <v>410.54999999999995</v>
      </c>
      <c r="K42" s="127">
        <v>265.64999999999998</v>
      </c>
      <c r="L42" s="126">
        <v>333.5</v>
      </c>
      <c r="M42" s="127">
        <v>265.64999999999998</v>
      </c>
      <c r="N42" s="126">
        <v>294.39999999999998</v>
      </c>
      <c r="O42" s="127">
        <v>484.15</v>
      </c>
      <c r="P42" s="126">
        <v>409.4</v>
      </c>
      <c r="Q42" s="127">
        <v>428.95</v>
      </c>
      <c r="R42" s="136">
        <v>392.15</v>
      </c>
      <c r="S42" s="135"/>
      <c r="T42" s="135"/>
      <c r="U42" s="135"/>
      <c r="V42" s="135"/>
      <c r="W42" s="135"/>
    </row>
    <row r="43" spans="1:23" ht="14.4" customHeight="1" x14ac:dyDescent="0.25">
      <c r="A43" s="24"/>
      <c r="B43" s="5" t="s">
        <v>15</v>
      </c>
      <c r="C43" s="125">
        <v>261.59999999999997</v>
      </c>
      <c r="D43" s="126">
        <v>356.4</v>
      </c>
      <c r="E43" s="127">
        <v>397.2</v>
      </c>
      <c r="F43" s="126">
        <v>297.59999999999997</v>
      </c>
      <c r="G43" s="127">
        <v>356.4</v>
      </c>
      <c r="H43" s="126">
        <v>333.59999999999997</v>
      </c>
      <c r="I43" s="127">
        <v>331.2</v>
      </c>
      <c r="J43" s="126">
        <v>428.4</v>
      </c>
      <c r="K43" s="127">
        <v>277.2</v>
      </c>
      <c r="L43" s="126">
        <v>348</v>
      </c>
      <c r="M43" s="127">
        <v>277.2</v>
      </c>
      <c r="N43" s="126">
        <v>307.2</v>
      </c>
      <c r="O43" s="127">
        <v>505.2</v>
      </c>
      <c r="P43" s="126">
        <v>427.2</v>
      </c>
      <c r="Q43" s="127">
        <v>447.59999999999997</v>
      </c>
      <c r="R43" s="136">
        <v>409.2</v>
      </c>
      <c r="S43" s="135"/>
      <c r="T43" s="135"/>
      <c r="U43" s="135"/>
      <c r="V43" s="135"/>
      <c r="W43" s="135"/>
    </row>
    <row r="44" spans="1:23" ht="14.4" customHeight="1" x14ac:dyDescent="0.25">
      <c r="A44" s="24">
        <v>161</v>
      </c>
      <c r="B44" s="5" t="s">
        <v>16</v>
      </c>
      <c r="C44" s="125">
        <v>218</v>
      </c>
      <c r="D44" s="126">
        <v>297</v>
      </c>
      <c r="E44" s="127">
        <v>331</v>
      </c>
      <c r="F44" s="126">
        <v>248</v>
      </c>
      <c r="G44" s="127">
        <v>297</v>
      </c>
      <c r="H44" s="126">
        <v>278</v>
      </c>
      <c r="I44" s="127">
        <v>276</v>
      </c>
      <c r="J44" s="126">
        <v>357</v>
      </c>
      <c r="K44" s="127">
        <v>231</v>
      </c>
      <c r="L44" s="126">
        <v>290</v>
      </c>
      <c r="M44" s="127">
        <v>231</v>
      </c>
      <c r="N44" s="126">
        <v>256</v>
      </c>
      <c r="O44" s="127">
        <v>421</v>
      </c>
      <c r="P44" s="126">
        <v>356</v>
      </c>
      <c r="Q44" s="127">
        <v>373</v>
      </c>
      <c r="R44" s="136">
        <v>341</v>
      </c>
      <c r="S44" s="135"/>
      <c r="T44" s="135"/>
      <c r="U44" s="135"/>
      <c r="V44" s="135"/>
      <c r="W44" s="135"/>
    </row>
    <row r="45" spans="1:23" ht="14.4" customHeight="1" x14ac:dyDescent="0.25">
      <c r="A45" s="24">
        <v>163</v>
      </c>
      <c r="B45" s="5" t="s">
        <v>17</v>
      </c>
      <c r="C45" s="125">
        <v>239.8</v>
      </c>
      <c r="D45" s="126">
        <v>326.70000000000005</v>
      </c>
      <c r="E45" s="127">
        <v>364.1</v>
      </c>
      <c r="F45" s="126">
        <v>272.8</v>
      </c>
      <c r="G45" s="127">
        <v>326.70000000000005</v>
      </c>
      <c r="H45" s="126">
        <v>305.8</v>
      </c>
      <c r="I45" s="127">
        <v>303.60000000000002</v>
      </c>
      <c r="J45" s="126">
        <v>392.70000000000005</v>
      </c>
      <c r="K45" s="127">
        <v>254.10000000000002</v>
      </c>
      <c r="L45" s="126">
        <v>319</v>
      </c>
      <c r="M45" s="127">
        <v>254.10000000000002</v>
      </c>
      <c r="N45" s="126">
        <v>281.60000000000002</v>
      </c>
      <c r="O45" s="127">
        <v>463.1</v>
      </c>
      <c r="P45" s="126">
        <v>391.6</v>
      </c>
      <c r="Q45" s="127">
        <v>410.3</v>
      </c>
      <c r="R45" s="136">
        <v>375.1</v>
      </c>
      <c r="S45" s="135"/>
      <c r="T45" s="135"/>
      <c r="U45" s="135"/>
      <c r="V45" s="135"/>
      <c r="W45" s="135"/>
    </row>
    <row r="46" spans="1:23" ht="14.4" customHeight="1" x14ac:dyDescent="0.25">
      <c r="A46" s="24">
        <v>164</v>
      </c>
      <c r="B46" s="5" t="s">
        <v>18</v>
      </c>
      <c r="C46" s="125">
        <v>239.8</v>
      </c>
      <c r="D46" s="126">
        <v>326.70000000000005</v>
      </c>
      <c r="E46" s="127">
        <v>364.1</v>
      </c>
      <c r="F46" s="126">
        <v>272.8</v>
      </c>
      <c r="G46" s="127">
        <v>326.70000000000005</v>
      </c>
      <c r="H46" s="126">
        <v>305.8</v>
      </c>
      <c r="I46" s="127">
        <v>303.60000000000002</v>
      </c>
      <c r="J46" s="126">
        <v>392.70000000000005</v>
      </c>
      <c r="K46" s="127">
        <v>254.10000000000002</v>
      </c>
      <c r="L46" s="126">
        <v>319</v>
      </c>
      <c r="M46" s="127">
        <v>254.10000000000002</v>
      </c>
      <c r="N46" s="126">
        <v>281.60000000000002</v>
      </c>
      <c r="O46" s="127">
        <v>463.1</v>
      </c>
      <c r="P46" s="126">
        <v>391.6</v>
      </c>
      <c r="Q46" s="127">
        <v>410.3</v>
      </c>
      <c r="R46" s="136">
        <v>375.1</v>
      </c>
      <c r="S46" s="135"/>
      <c r="T46" s="135"/>
      <c r="U46" s="135"/>
      <c r="V46" s="135"/>
      <c r="W46" s="135"/>
    </row>
    <row r="47" spans="1:23" ht="14.4" customHeight="1" x14ac:dyDescent="0.25">
      <c r="A47" s="24">
        <v>160</v>
      </c>
      <c r="B47" s="5">
        <v>8</v>
      </c>
      <c r="C47" s="125">
        <v>250.7</v>
      </c>
      <c r="D47" s="126">
        <v>341.54999999999995</v>
      </c>
      <c r="E47" s="127">
        <v>380.65</v>
      </c>
      <c r="F47" s="126">
        <v>285.2</v>
      </c>
      <c r="G47" s="127">
        <v>341.54999999999995</v>
      </c>
      <c r="H47" s="126">
        <v>319.7</v>
      </c>
      <c r="I47" s="127">
        <v>317.39999999999998</v>
      </c>
      <c r="J47" s="126">
        <v>410.54999999999995</v>
      </c>
      <c r="K47" s="127">
        <v>265.64999999999998</v>
      </c>
      <c r="L47" s="126">
        <v>333.5</v>
      </c>
      <c r="M47" s="127">
        <v>265.64999999999998</v>
      </c>
      <c r="N47" s="126">
        <v>294.39999999999998</v>
      </c>
      <c r="O47" s="127">
        <v>484.15</v>
      </c>
      <c r="P47" s="126">
        <v>409.4</v>
      </c>
      <c r="Q47" s="127">
        <v>428.95</v>
      </c>
      <c r="R47" s="136">
        <v>392.15</v>
      </c>
      <c r="S47" s="135"/>
      <c r="T47" s="135"/>
      <c r="U47" s="135"/>
      <c r="V47" s="135"/>
      <c r="W47" s="135"/>
    </row>
    <row r="48" spans="1:23" ht="14.4" customHeight="1" x14ac:dyDescent="0.25">
      <c r="A48" s="24"/>
      <c r="B48" s="5" t="s">
        <v>19</v>
      </c>
      <c r="C48" s="125">
        <v>261.59999999999997</v>
      </c>
      <c r="D48" s="126">
        <v>356.4</v>
      </c>
      <c r="E48" s="127">
        <v>397.2</v>
      </c>
      <c r="F48" s="126">
        <v>297.59999999999997</v>
      </c>
      <c r="G48" s="127">
        <v>356.4</v>
      </c>
      <c r="H48" s="126">
        <v>333.59999999999997</v>
      </c>
      <c r="I48" s="127">
        <v>331.2</v>
      </c>
      <c r="J48" s="126">
        <v>428.4</v>
      </c>
      <c r="K48" s="127">
        <v>277.2</v>
      </c>
      <c r="L48" s="126">
        <v>348</v>
      </c>
      <c r="M48" s="127">
        <v>277.2</v>
      </c>
      <c r="N48" s="126">
        <v>307.2</v>
      </c>
      <c r="O48" s="127">
        <v>505.2</v>
      </c>
      <c r="P48" s="126">
        <v>427.2</v>
      </c>
      <c r="Q48" s="127">
        <v>447.59999999999997</v>
      </c>
      <c r="R48" s="136">
        <v>409.2</v>
      </c>
      <c r="S48" s="135"/>
      <c r="T48" s="135"/>
      <c r="U48" s="135"/>
      <c r="V48" s="135"/>
      <c r="W48" s="135"/>
    </row>
    <row r="49" spans="1:23" ht="14.4" customHeight="1" x14ac:dyDescent="0.25">
      <c r="A49" s="24">
        <v>115</v>
      </c>
      <c r="B49" s="5" t="s">
        <v>20</v>
      </c>
      <c r="C49" s="125">
        <v>174.4</v>
      </c>
      <c r="D49" s="126">
        <v>237.60000000000002</v>
      </c>
      <c r="E49" s="127">
        <v>264.8</v>
      </c>
      <c r="F49" s="126">
        <v>198.4</v>
      </c>
      <c r="G49" s="127">
        <v>237.60000000000002</v>
      </c>
      <c r="H49" s="126">
        <v>222.4</v>
      </c>
      <c r="I49" s="127">
        <v>220.8</v>
      </c>
      <c r="J49" s="126">
        <v>285.60000000000002</v>
      </c>
      <c r="K49" s="127">
        <v>184.8</v>
      </c>
      <c r="L49" s="126">
        <v>232</v>
      </c>
      <c r="M49" s="127">
        <v>184.8</v>
      </c>
      <c r="N49" s="126">
        <v>204.8</v>
      </c>
      <c r="O49" s="127">
        <v>336.8</v>
      </c>
      <c r="P49" s="126">
        <v>284.8</v>
      </c>
      <c r="Q49" s="127">
        <v>298.40000000000003</v>
      </c>
      <c r="R49" s="136">
        <v>272.8</v>
      </c>
      <c r="S49" s="135"/>
      <c r="T49" s="135"/>
      <c r="U49" s="135"/>
      <c r="V49" s="135"/>
      <c r="W49" s="135"/>
    </row>
    <row r="50" spans="1:23" ht="14.4" customHeight="1" x14ac:dyDescent="0.25">
      <c r="A50" s="24">
        <v>106</v>
      </c>
      <c r="B50" s="5" t="s">
        <v>21</v>
      </c>
      <c r="C50" s="125">
        <v>534.1</v>
      </c>
      <c r="D50" s="126">
        <v>727.65000000000009</v>
      </c>
      <c r="E50" s="127">
        <v>810.95</v>
      </c>
      <c r="F50" s="126">
        <v>607.6</v>
      </c>
      <c r="G50" s="127">
        <v>727.65000000000009</v>
      </c>
      <c r="H50" s="126">
        <v>681.1</v>
      </c>
      <c r="I50" s="127">
        <v>676.2</v>
      </c>
      <c r="J50" s="126">
        <v>874.65000000000009</v>
      </c>
      <c r="K50" s="127">
        <v>565.95000000000005</v>
      </c>
      <c r="L50" s="126">
        <v>710.5</v>
      </c>
      <c r="M50" s="127">
        <v>565.95000000000005</v>
      </c>
      <c r="N50" s="126">
        <v>627.20000000000005</v>
      </c>
      <c r="O50" s="127">
        <v>1031.45</v>
      </c>
      <c r="P50" s="126">
        <v>872.2</v>
      </c>
      <c r="Q50" s="127">
        <v>913.85</v>
      </c>
      <c r="R50" s="136">
        <v>835.45</v>
      </c>
      <c r="S50" s="135"/>
      <c r="T50" s="135"/>
      <c r="U50" s="135"/>
      <c r="V50" s="135"/>
      <c r="W50" s="135"/>
    </row>
    <row r="51" spans="1:23" ht="14.4" customHeight="1" x14ac:dyDescent="0.25">
      <c r="A51" s="24">
        <v>107</v>
      </c>
      <c r="B51" s="5" t="s">
        <v>22</v>
      </c>
      <c r="C51" s="125">
        <v>337.90000000000003</v>
      </c>
      <c r="D51" s="126">
        <v>460.35</v>
      </c>
      <c r="E51" s="127">
        <v>513.05000000000007</v>
      </c>
      <c r="F51" s="126">
        <v>384.40000000000003</v>
      </c>
      <c r="G51" s="127">
        <v>460.35</v>
      </c>
      <c r="H51" s="126">
        <v>430.90000000000003</v>
      </c>
      <c r="I51" s="127">
        <v>427.8</v>
      </c>
      <c r="J51" s="126">
        <v>553.35</v>
      </c>
      <c r="K51" s="127">
        <v>358.05</v>
      </c>
      <c r="L51" s="126">
        <v>449.5</v>
      </c>
      <c r="M51" s="127">
        <v>358.05</v>
      </c>
      <c r="N51" s="126">
        <v>396.8</v>
      </c>
      <c r="O51" s="127">
        <v>652.55000000000007</v>
      </c>
      <c r="P51" s="126">
        <v>551.80000000000007</v>
      </c>
      <c r="Q51" s="127">
        <v>578.15</v>
      </c>
      <c r="R51" s="136">
        <v>528.55000000000007</v>
      </c>
      <c r="S51" s="135"/>
      <c r="T51" s="135"/>
      <c r="U51" s="135"/>
      <c r="V51" s="135"/>
      <c r="W51" s="135"/>
    </row>
    <row r="52" spans="1:23" ht="14.4" customHeight="1" x14ac:dyDescent="0.25">
      <c r="A52" s="24">
        <v>108</v>
      </c>
      <c r="B52" s="5" t="s">
        <v>23</v>
      </c>
      <c r="C52" s="125">
        <v>577.69999999999993</v>
      </c>
      <c r="D52" s="126">
        <v>787.05</v>
      </c>
      <c r="E52" s="127">
        <v>877.15</v>
      </c>
      <c r="F52" s="126">
        <v>657.19999999999993</v>
      </c>
      <c r="G52" s="127">
        <v>787.05</v>
      </c>
      <c r="H52" s="126">
        <v>736.69999999999993</v>
      </c>
      <c r="I52" s="127">
        <v>731.4</v>
      </c>
      <c r="J52" s="126">
        <v>946.05</v>
      </c>
      <c r="K52" s="127">
        <v>612.15</v>
      </c>
      <c r="L52" s="126">
        <v>768.5</v>
      </c>
      <c r="M52" s="127">
        <v>612.15</v>
      </c>
      <c r="N52" s="126">
        <v>678.4</v>
      </c>
      <c r="O52" s="127">
        <v>1115.6499999999999</v>
      </c>
      <c r="P52" s="126">
        <v>943.4</v>
      </c>
      <c r="Q52" s="127">
        <v>988.44999999999993</v>
      </c>
      <c r="R52" s="136">
        <v>903.65</v>
      </c>
      <c r="S52" s="135"/>
      <c r="T52" s="135"/>
      <c r="U52" s="135"/>
      <c r="V52" s="135"/>
      <c r="W52" s="135"/>
    </row>
    <row r="53" spans="1:23" ht="14.4" customHeight="1" x14ac:dyDescent="0.25">
      <c r="A53" s="24">
        <v>109</v>
      </c>
      <c r="B53" s="5" t="s">
        <v>24</v>
      </c>
      <c r="C53" s="125">
        <v>392.40000000000003</v>
      </c>
      <c r="D53" s="126">
        <v>534.6</v>
      </c>
      <c r="E53" s="127">
        <v>595.80000000000007</v>
      </c>
      <c r="F53" s="126">
        <v>446.40000000000003</v>
      </c>
      <c r="G53" s="127">
        <v>534.6</v>
      </c>
      <c r="H53" s="126">
        <v>500.40000000000003</v>
      </c>
      <c r="I53" s="127">
        <v>496.8</v>
      </c>
      <c r="J53" s="126">
        <v>642.6</v>
      </c>
      <c r="K53" s="127">
        <v>415.8</v>
      </c>
      <c r="L53" s="126">
        <v>522</v>
      </c>
      <c r="M53" s="127">
        <v>415.8</v>
      </c>
      <c r="N53" s="126">
        <v>460.8</v>
      </c>
      <c r="O53" s="127">
        <v>757.80000000000007</v>
      </c>
      <c r="P53" s="126">
        <v>640.80000000000007</v>
      </c>
      <c r="Q53" s="127">
        <v>671.4</v>
      </c>
      <c r="R53" s="136">
        <v>613.80000000000007</v>
      </c>
      <c r="S53" s="135"/>
      <c r="T53" s="135"/>
      <c r="U53" s="135"/>
      <c r="V53" s="135"/>
      <c r="W53" s="135"/>
    </row>
    <row r="54" spans="1:23" ht="14.4" customHeight="1" x14ac:dyDescent="0.25">
      <c r="A54" s="24">
        <v>128</v>
      </c>
      <c r="B54" s="5" t="s">
        <v>25</v>
      </c>
      <c r="C54" s="125">
        <v>359.7</v>
      </c>
      <c r="D54" s="126">
        <v>490.04999999999995</v>
      </c>
      <c r="E54" s="127">
        <v>546.15</v>
      </c>
      <c r="F54" s="126">
        <v>409.2</v>
      </c>
      <c r="G54" s="127">
        <v>490.04999999999995</v>
      </c>
      <c r="H54" s="126">
        <v>458.7</v>
      </c>
      <c r="I54" s="127">
        <v>455.4</v>
      </c>
      <c r="J54" s="126">
        <v>589.04999999999995</v>
      </c>
      <c r="K54" s="127">
        <v>381.15</v>
      </c>
      <c r="L54" s="126">
        <v>478.5</v>
      </c>
      <c r="M54" s="127">
        <v>381.15</v>
      </c>
      <c r="N54" s="126">
        <v>422.4</v>
      </c>
      <c r="O54" s="127">
        <v>694.65</v>
      </c>
      <c r="P54" s="126">
        <v>587.4</v>
      </c>
      <c r="Q54" s="127">
        <v>615.44999999999993</v>
      </c>
      <c r="R54" s="136">
        <v>562.65</v>
      </c>
      <c r="S54" s="135"/>
      <c r="T54" s="135"/>
      <c r="U54" s="135"/>
      <c r="V54" s="135"/>
      <c r="W54" s="135"/>
    </row>
    <row r="55" spans="1:23" ht="14.4" customHeight="1" thickBot="1" x14ac:dyDescent="0.3">
      <c r="A55" s="31">
        <v>165</v>
      </c>
      <c r="B55" s="6" t="s">
        <v>26</v>
      </c>
      <c r="C55" s="130">
        <v>174.4</v>
      </c>
      <c r="D55" s="131">
        <v>237.60000000000002</v>
      </c>
      <c r="E55" s="132">
        <v>264.8</v>
      </c>
      <c r="F55" s="131">
        <v>198.4</v>
      </c>
      <c r="G55" s="132">
        <v>237.60000000000002</v>
      </c>
      <c r="H55" s="131">
        <v>222.4</v>
      </c>
      <c r="I55" s="132">
        <v>220.8</v>
      </c>
      <c r="J55" s="131">
        <v>285.60000000000002</v>
      </c>
      <c r="K55" s="132">
        <v>184.8</v>
      </c>
      <c r="L55" s="131">
        <v>232</v>
      </c>
      <c r="M55" s="132">
        <v>184.8</v>
      </c>
      <c r="N55" s="131">
        <v>204.8</v>
      </c>
      <c r="O55" s="132">
        <v>336.8</v>
      </c>
      <c r="P55" s="131">
        <v>284.8</v>
      </c>
      <c r="Q55" s="132">
        <v>298.40000000000003</v>
      </c>
      <c r="R55" s="137">
        <v>272.8</v>
      </c>
      <c r="S55" s="135"/>
      <c r="T55" s="135"/>
      <c r="U55" s="135"/>
      <c r="V55" s="135"/>
      <c r="W55" s="135"/>
    </row>
    <row r="56" spans="1:23" ht="14.4" customHeight="1" x14ac:dyDescent="0.2">
      <c r="A56" s="4"/>
      <c r="B56" s="4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</row>
  </sheetData>
  <printOptions horizontalCentered="1"/>
  <pageMargins left="0" right="0" top="0.5" bottom="0" header="0" footer="0.05"/>
  <pageSetup scale="97" orientation="portrait" horizontalDpi="300" verticalDpi="300" r:id="rId1"/>
  <headerFooter alignWithMargins="0">
    <oddFooter>&amp;C&amp;9&amp;A&amp;R&amp;9Effective February 1,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69"/>
  <sheetViews>
    <sheetView showGridLines="0" view="pageBreakPreview" zoomScaleNormal="100" zoomScaleSheetLayoutView="100" workbookViewId="0">
      <selection activeCell="E11" sqref="E11"/>
    </sheetView>
  </sheetViews>
  <sheetFormatPr defaultColWidth="8.88671875" defaultRowHeight="14.4" customHeight="1" x14ac:dyDescent="0.2"/>
  <cols>
    <col min="1" max="1" width="5.88671875" style="3" customWidth="1"/>
    <col min="2" max="2" width="5.88671875" style="3" bestFit="1" customWidth="1"/>
    <col min="3" max="5" width="6.21875" style="3" bestFit="1" customWidth="1"/>
    <col min="6" max="6" width="4.88671875" style="3" bestFit="1" customWidth="1"/>
    <col min="7" max="11" width="6.21875" style="3" bestFit="1" customWidth="1"/>
    <col min="12" max="12" width="4.88671875" style="3" bestFit="1" customWidth="1"/>
    <col min="13" max="13" width="6.21875" style="3" bestFit="1" customWidth="1"/>
    <col min="14" max="14" width="4.88671875" style="3" bestFit="1" customWidth="1"/>
    <col min="15" max="15" width="6.21875" style="3" bestFit="1" customWidth="1"/>
    <col min="16" max="16" width="4.88671875" style="3" bestFit="1" customWidth="1"/>
    <col min="17" max="17" width="6.21875" style="3" bestFit="1" customWidth="1"/>
    <col min="18" max="18" width="6.77734375" style="3" customWidth="1"/>
    <col min="19" max="16384" width="8.88671875" style="3"/>
  </cols>
  <sheetData>
    <row r="1" spans="1:22" s="9" customFormat="1" ht="14.4" customHeight="1" x14ac:dyDescent="0.2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  <c r="Q1" s="8"/>
      <c r="R1" s="7"/>
    </row>
    <row r="2" spans="1:22" s="9" customFormat="1" ht="14.4" customHeight="1" x14ac:dyDescent="0.25">
      <c r="A2" s="10"/>
      <c r="B2" s="10"/>
      <c r="P2" s="11"/>
    </row>
    <row r="3" spans="1:22" s="9" customFormat="1" ht="14.4" customHeight="1" x14ac:dyDescent="0.25">
      <c r="R3" s="36" t="s">
        <v>1</v>
      </c>
    </row>
    <row r="4" spans="1:22" s="9" customFormat="1" ht="2.7" customHeight="1" x14ac:dyDescent="0.25">
      <c r="A4" s="12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2" s="9" customFormat="1" ht="14.4" customHeight="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2" s="9" customFormat="1" ht="14.4" customHeight="1" thickBot="1" x14ac:dyDescent="0.3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2" ht="14.4" customHeight="1" x14ac:dyDescent="0.25">
      <c r="A7" s="14" t="s">
        <v>2</v>
      </c>
      <c r="B7" s="15"/>
      <c r="C7" s="16">
        <v>23</v>
      </c>
      <c r="D7" s="15"/>
      <c r="E7" s="17">
        <v>24</v>
      </c>
      <c r="F7" s="15"/>
      <c r="G7" s="17">
        <v>27</v>
      </c>
      <c r="H7" s="15"/>
      <c r="I7" s="17">
        <v>28</v>
      </c>
      <c r="J7" s="15"/>
      <c r="K7" s="17">
        <v>31</v>
      </c>
      <c r="L7" s="15"/>
      <c r="M7" s="17">
        <v>32</v>
      </c>
      <c r="N7" s="15"/>
      <c r="O7" s="17">
        <v>34</v>
      </c>
      <c r="P7" s="15"/>
      <c r="Q7" s="17">
        <v>37</v>
      </c>
      <c r="R7" s="18"/>
    </row>
    <row r="8" spans="1:22" ht="14.4" customHeight="1" x14ac:dyDescent="0.25">
      <c r="A8" s="19" t="s">
        <v>3</v>
      </c>
      <c r="B8" s="20" t="s">
        <v>4</v>
      </c>
      <c r="C8" s="21" t="s">
        <v>5</v>
      </c>
      <c r="D8" s="22" t="s">
        <v>6</v>
      </c>
      <c r="E8" s="21" t="s">
        <v>5</v>
      </c>
      <c r="F8" s="22" t="s">
        <v>6</v>
      </c>
      <c r="G8" s="21" t="s">
        <v>5</v>
      </c>
      <c r="H8" s="22" t="s">
        <v>6</v>
      </c>
      <c r="I8" s="21" t="s">
        <v>5</v>
      </c>
      <c r="J8" s="22" t="s">
        <v>6</v>
      </c>
      <c r="K8" s="21" t="s">
        <v>5</v>
      </c>
      <c r="L8" s="22" t="s">
        <v>6</v>
      </c>
      <c r="M8" s="21" t="s">
        <v>5</v>
      </c>
      <c r="N8" s="22" t="s">
        <v>6</v>
      </c>
      <c r="O8" s="21" t="s">
        <v>5</v>
      </c>
      <c r="P8" s="22" t="s">
        <v>6</v>
      </c>
      <c r="Q8" s="21" t="s">
        <v>5</v>
      </c>
      <c r="R8" s="23" t="s">
        <v>6</v>
      </c>
    </row>
    <row r="9" spans="1:22" ht="14.4" customHeight="1" x14ac:dyDescent="0.25">
      <c r="A9" s="24">
        <v>111</v>
      </c>
      <c r="B9" s="147" t="s">
        <v>7</v>
      </c>
      <c r="C9" s="125">
        <v>315</v>
      </c>
      <c r="D9" s="126">
        <v>391</v>
      </c>
      <c r="E9" s="127">
        <v>285</v>
      </c>
      <c r="F9" s="126">
        <v>327</v>
      </c>
      <c r="G9" s="127">
        <v>373</v>
      </c>
      <c r="H9" s="126">
        <v>401</v>
      </c>
      <c r="I9" s="127">
        <v>386</v>
      </c>
      <c r="J9" s="126">
        <v>414</v>
      </c>
      <c r="K9" s="127">
        <v>365</v>
      </c>
      <c r="L9" s="126">
        <v>295</v>
      </c>
      <c r="M9" s="127">
        <v>281</v>
      </c>
      <c r="N9" s="126">
        <v>280</v>
      </c>
      <c r="O9" s="127">
        <v>359</v>
      </c>
      <c r="P9" s="126">
        <v>323</v>
      </c>
      <c r="Q9" s="127">
        <v>354</v>
      </c>
      <c r="R9" s="136">
        <v>320</v>
      </c>
      <c r="S9" s="135"/>
      <c r="T9" s="135"/>
      <c r="U9" s="135"/>
      <c r="V9" s="135"/>
    </row>
    <row r="10" spans="1:22" ht="14.4" customHeight="1" x14ac:dyDescent="0.25">
      <c r="A10" s="24">
        <v>113</v>
      </c>
      <c r="B10" s="147" t="s">
        <v>8</v>
      </c>
      <c r="C10" s="125">
        <v>346.5</v>
      </c>
      <c r="D10" s="126">
        <v>430.1</v>
      </c>
      <c r="E10" s="127">
        <v>313.5</v>
      </c>
      <c r="F10" s="126">
        <v>359.70000000000005</v>
      </c>
      <c r="G10" s="127">
        <v>410.3</v>
      </c>
      <c r="H10" s="126">
        <v>441.1</v>
      </c>
      <c r="I10" s="127">
        <v>424.6</v>
      </c>
      <c r="J10" s="126">
        <v>455.40000000000003</v>
      </c>
      <c r="K10" s="127">
        <v>401.50000000000006</v>
      </c>
      <c r="L10" s="126">
        <v>324.5</v>
      </c>
      <c r="M10" s="127">
        <v>309.10000000000002</v>
      </c>
      <c r="N10" s="126">
        <v>308</v>
      </c>
      <c r="O10" s="127">
        <v>394.90000000000003</v>
      </c>
      <c r="P10" s="126">
        <v>355.3</v>
      </c>
      <c r="Q10" s="127">
        <v>389.40000000000003</v>
      </c>
      <c r="R10" s="136">
        <v>352</v>
      </c>
      <c r="S10" s="135"/>
      <c r="T10" s="135"/>
      <c r="U10" s="135"/>
      <c r="V10" s="135"/>
    </row>
    <row r="11" spans="1:22" ht="14.4" customHeight="1" x14ac:dyDescent="0.25">
      <c r="A11" s="24">
        <v>114</v>
      </c>
      <c r="B11" s="147" t="s">
        <v>9</v>
      </c>
      <c r="C11" s="125">
        <v>346.5</v>
      </c>
      <c r="D11" s="126">
        <v>430.1</v>
      </c>
      <c r="E11" s="127">
        <v>313.5</v>
      </c>
      <c r="F11" s="126">
        <v>359.70000000000005</v>
      </c>
      <c r="G11" s="127">
        <v>410.3</v>
      </c>
      <c r="H11" s="126">
        <v>441.1</v>
      </c>
      <c r="I11" s="127">
        <v>424.6</v>
      </c>
      <c r="J11" s="126">
        <v>455.40000000000003</v>
      </c>
      <c r="K11" s="127">
        <v>401.50000000000006</v>
      </c>
      <c r="L11" s="126">
        <v>324.5</v>
      </c>
      <c r="M11" s="127">
        <v>309.10000000000002</v>
      </c>
      <c r="N11" s="126">
        <v>308</v>
      </c>
      <c r="O11" s="127">
        <v>394.90000000000003</v>
      </c>
      <c r="P11" s="126">
        <v>355.3</v>
      </c>
      <c r="Q11" s="127">
        <v>389.40000000000003</v>
      </c>
      <c r="R11" s="136">
        <v>352</v>
      </c>
      <c r="S11" s="135"/>
      <c r="T11" s="135"/>
      <c r="U11" s="135"/>
      <c r="V11" s="135"/>
    </row>
    <row r="12" spans="1:22" ht="14.4" customHeight="1" x14ac:dyDescent="0.25">
      <c r="A12" s="24">
        <v>102</v>
      </c>
      <c r="B12" s="147" t="s">
        <v>10</v>
      </c>
      <c r="C12" s="125">
        <v>850.5</v>
      </c>
      <c r="D12" s="126">
        <v>1055.7</v>
      </c>
      <c r="E12" s="127">
        <v>769.5</v>
      </c>
      <c r="F12" s="126">
        <v>882.90000000000009</v>
      </c>
      <c r="G12" s="127">
        <v>1007.1</v>
      </c>
      <c r="H12" s="126">
        <v>1082.7</v>
      </c>
      <c r="I12" s="127">
        <v>1042.2</v>
      </c>
      <c r="J12" s="126">
        <v>1117.8000000000002</v>
      </c>
      <c r="K12" s="127">
        <v>985.50000000000011</v>
      </c>
      <c r="L12" s="126">
        <v>796.5</v>
      </c>
      <c r="M12" s="127">
        <v>758.7</v>
      </c>
      <c r="N12" s="126">
        <v>756</v>
      </c>
      <c r="O12" s="127">
        <v>969.30000000000007</v>
      </c>
      <c r="P12" s="126">
        <v>872.1</v>
      </c>
      <c r="Q12" s="127">
        <v>955.80000000000007</v>
      </c>
      <c r="R12" s="136">
        <v>864</v>
      </c>
      <c r="S12" s="135"/>
      <c r="T12" s="135"/>
      <c r="U12" s="135"/>
      <c r="V12" s="135"/>
    </row>
    <row r="13" spans="1:22" ht="14.4" customHeight="1" x14ac:dyDescent="0.25">
      <c r="A13" s="24">
        <v>103</v>
      </c>
      <c r="B13" s="147" t="s">
        <v>11</v>
      </c>
      <c r="C13" s="125">
        <v>535.5</v>
      </c>
      <c r="D13" s="126">
        <v>664.69999999999993</v>
      </c>
      <c r="E13" s="127">
        <v>484.5</v>
      </c>
      <c r="F13" s="126">
        <v>555.9</v>
      </c>
      <c r="G13" s="127">
        <v>634.1</v>
      </c>
      <c r="H13" s="126">
        <v>681.69999999999993</v>
      </c>
      <c r="I13" s="127">
        <v>656.19999999999993</v>
      </c>
      <c r="J13" s="126">
        <v>703.8</v>
      </c>
      <c r="K13" s="127">
        <v>620.5</v>
      </c>
      <c r="L13" s="126">
        <v>501.5</v>
      </c>
      <c r="M13" s="127">
        <v>477.7</v>
      </c>
      <c r="N13" s="126">
        <v>476</v>
      </c>
      <c r="O13" s="127">
        <v>610.29999999999995</v>
      </c>
      <c r="P13" s="126">
        <v>549.1</v>
      </c>
      <c r="Q13" s="127">
        <v>601.79999999999995</v>
      </c>
      <c r="R13" s="136">
        <v>544</v>
      </c>
      <c r="S13" s="135"/>
      <c r="T13" s="135"/>
      <c r="U13" s="135"/>
      <c r="V13" s="135"/>
    </row>
    <row r="14" spans="1:22" ht="14.4" customHeight="1" x14ac:dyDescent="0.25">
      <c r="A14" s="24">
        <v>104</v>
      </c>
      <c r="B14" s="147" t="s">
        <v>12</v>
      </c>
      <c r="C14" s="125">
        <v>929.25</v>
      </c>
      <c r="D14" s="126">
        <v>1153.45</v>
      </c>
      <c r="E14" s="127">
        <v>840.75</v>
      </c>
      <c r="F14" s="126">
        <v>964.65000000000009</v>
      </c>
      <c r="G14" s="127">
        <v>1100.3500000000001</v>
      </c>
      <c r="H14" s="126">
        <v>1182.95</v>
      </c>
      <c r="I14" s="127">
        <v>1138.7</v>
      </c>
      <c r="J14" s="126">
        <v>1221.3000000000002</v>
      </c>
      <c r="K14" s="127">
        <v>1076.75</v>
      </c>
      <c r="L14" s="126">
        <v>870.25</v>
      </c>
      <c r="M14" s="127">
        <v>828.95</v>
      </c>
      <c r="N14" s="126">
        <v>826</v>
      </c>
      <c r="O14" s="127">
        <v>1059.05</v>
      </c>
      <c r="P14" s="126">
        <v>952.85</v>
      </c>
      <c r="Q14" s="127">
        <v>1044.3</v>
      </c>
      <c r="R14" s="136">
        <v>944</v>
      </c>
      <c r="S14" s="135"/>
      <c r="T14" s="135"/>
      <c r="U14" s="135"/>
      <c r="V14" s="135"/>
    </row>
    <row r="15" spans="1:22" ht="14.4" customHeight="1" x14ac:dyDescent="0.25">
      <c r="A15" s="24">
        <v>105</v>
      </c>
      <c r="B15" s="147" t="s">
        <v>13</v>
      </c>
      <c r="C15" s="125">
        <v>630</v>
      </c>
      <c r="D15" s="126">
        <v>782</v>
      </c>
      <c r="E15" s="127">
        <v>570</v>
      </c>
      <c r="F15" s="126">
        <v>654</v>
      </c>
      <c r="G15" s="127">
        <v>746</v>
      </c>
      <c r="H15" s="126">
        <v>802</v>
      </c>
      <c r="I15" s="127">
        <v>772</v>
      </c>
      <c r="J15" s="126">
        <v>828</v>
      </c>
      <c r="K15" s="127">
        <v>730</v>
      </c>
      <c r="L15" s="126">
        <v>590</v>
      </c>
      <c r="M15" s="127">
        <v>562</v>
      </c>
      <c r="N15" s="126">
        <v>560</v>
      </c>
      <c r="O15" s="127">
        <v>718</v>
      </c>
      <c r="P15" s="126">
        <v>646</v>
      </c>
      <c r="Q15" s="127">
        <v>708</v>
      </c>
      <c r="R15" s="136">
        <v>640</v>
      </c>
      <c r="S15" s="135"/>
      <c r="T15" s="135"/>
      <c r="U15" s="135"/>
      <c r="V15" s="135"/>
    </row>
    <row r="16" spans="1:22" ht="14.4" customHeight="1" x14ac:dyDescent="0.25">
      <c r="A16" s="24">
        <v>124</v>
      </c>
      <c r="B16" s="147" t="s">
        <v>14</v>
      </c>
      <c r="C16" s="125">
        <v>708.75</v>
      </c>
      <c r="D16" s="126">
        <v>879.75</v>
      </c>
      <c r="E16" s="127">
        <v>641.25</v>
      </c>
      <c r="F16" s="126">
        <v>735.75</v>
      </c>
      <c r="G16" s="127">
        <v>839.25</v>
      </c>
      <c r="H16" s="126">
        <v>902.25</v>
      </c>
      <c r="I16" s="127">
        <v>868.5</v>
      </c>
      <c r="J16" s="126">
        <v>931.5</v>
      </c>
      <c r="K16" s="127">
        <v>821.25</v>
      </c>
      <c r="L16" s="126">
        <v>663.75</v>
      </c>
      <c r="M16" s="127">
        <v>632.25</v>
      </c>
      <c r="N16" s="126">
        <v>630</v>
      </c>
      <c r="O16" s="127">
        <v>807.75</v>
      </c>
      <c r="P16" s="126">
        <v>726.75</v>
      </c>
      <c r="Q16" s="127">
        <v>796.5</v>
      </c>
      <c r="R16" s="136">
        <v>720</v>
      </c>
      <c r="S16" s="135"/>
      <c r="T16" s="135"/>
      <c r="U16" s="135"/>
      <c r="V16" s="135"/>
    </row>
    <row r="17" spans="1:22" ht="14.4" customHeight="1" x14ac:dyDescent="0.25">
      <c r="A17" s="24">
        <v>130</v>
      </c>
      <c r="B17" s="147">
        <v>3</v>
      </c>
      <c r="C17" s="125">
        <v>362.25</v>
      </c>
      <c r="D17" s="126">
        <v>449.65</v>
      </c>
      <c r="E17" s="127">
        <v>327.75</v>
      </c>
      <c r="F17" s="126">
        <v>376.04999999999995</v>
      </c>
      <c r="G17" s="127">
        <v>428.95</v>
      </c>
      <c r="H17" s="126">
        <v>461.15</v>
      </c>
      <c r="I17" s="127">
        <v>443.9</v>
      </c>
      <c r="J17" s="126">
        <v>476.09999999999997</v>
      </c>
      <c r="K17" s="127">
        <v>419.74999999999994</v>
      </c>
      <c r="L17" s="126">
        <v>339.25</v>
      </c>
      <c r="M17" s="127">
        <v>323.14999999999998</v>
      </c>
      <c r="N17" s="126">
        <v>322</v>
      </c>
      <c r="O17" s="127">
        <v>412.84999999999997</v>
      </c>
      <c r="P17" s="126">
        <v>371.45</v>
      </c>
      <c r="Q17" s="127">
        <v>407.09999999999997</v>
      </c>
      <c r="R17" s="136">
        <v>368</v>
      </c>
      <c r="S17" s="135"/>
      <c r="T17" s="135"/>
      <c r="U17" s="135"/>
      <c r="V17" s="135"/>
    </row>
    <row r="18" spans="1:22" ht="14.4" customHeight="1" x14ac:dyDescent="0.25">
      <c r="A18" s="24"/>
      <c r="B18" s="147" t="s">
        <v>15</v>
      </c>
      <c r="C18" s="125">
        <v>378</v>
      </c>
      <c r="D18" s="126">
        <v>469.2</v>
      </c>
      <c r="E18" s="127">
        <v>342</v>
      </c>
      <c r="F18" s="126">
        <v>392.4</v>
      </c>
      <c r="G18" s="127">
        <v>447.59999999999997</v>
      </c>
      <c r="H18" s="126">
        <v>481.2</v>
      </c>
      <c r="I18" s="127">
        <v>463.2</v>
      </c>
      <c r="J18" s="126">
        <v>496.79999999999995</v>
      </c>
      <c r="K18" s="127">
        <v>438</v>
      </c>
      <c r="L18" s="126">
        <v>354</v>
      </c>
      <c r="M18" s="127">
        <v>337.2</v>
      </c>
      <c r="N18" s="126">
        <v>336</v>
      </c>
      <c r="O18" s="127">
        <v>430.8</v>
      </c>
      <c r="P18" s="126">
        <v>387.59999999999997</v>
      </c>
      <c r="Q18" s="127">
        <v>424.8</v>
      </c>
      <c r="R18" s="136">
        <v>384</v>
      </c>
      <c r="S18" s="135"/>
      <c r="T18" s="135"/>
      <c r="U18" s="135"/>
      <c r="V18" s="135"/>
    </row>
    <row r="19" spans="1:22" ht="14.4" customHeight="1" x14ac:dyDescent="0.25">
      <c r="A19" s="24">
        <v>161</v>
      </c>
      <c r="B19" s="147" t="s">
        <v>16</v>
      </c>
      <c r="C19" s="125">
        <v>315</v>
      </c>
      <c r="D19" s="126">
        <v>391</v>
      </c>
      <c r="E19" s="127">
        <v>285</v>
      </c>
      <c r="F19" s="126">
        <v>327</v>
      </c>
      <c r="G19" s="127">
        <v>373</v>
      </c>
      <c r="H19" s="126">
        <v>401</v>
      </c>
      <c r="I19" s="127">
        <v>386</v>
      </c>
      <c r="J19" s="126">
        <v>414</v>
      </c>
      <c r="K19" s="127">
        <v>365</v>
      </c>
      <c r="L19" s="126">
        <v>295</v>
      </c>
      <c r="M19" s="127">
        <v>281</v>
      </c>
      <c r="N19" s="126">
        <v>280</v>
      </c>
      <c r="O19" s="127">
        <v>359</v>
      </c>
      <c r="P19" s="126">
        <v>323</v>
      </c>
      <c r="Q19" s="127">
        <v>354</v>
      </c>
      <c r="R19" s="136">
        <v>320</v>
      </c>
      <c r="S19" s="135"/>
      <c r="T19" s="135"/>
      <c r="U19" s="135"/>
      <c r="V19" s="135"/>
    </row>
    <row r="20" spans="1:22" ht="14.4" customHeight="1" x14ac:dyDescent="0.25">
      <c r="A20" s="24">
        <v>163</v>
      </c>
      <c r="B20" s="147" t="s">
        <v>17</v>
      </c>
      <c r="C20" s="125">
        <v>346.5</v>
      </c>
      <c r="D20" s="126">
        <v>430.1</v>
      </c>
      <c r="E20" s="127">
        <v>313.5</v>
      </c>
      <c r="F20" s="126">
        <v>359.70000000000005</v>
      </c>
      <c r="G20" s="127">
        <v>410.3</v>
      </c>
      <c r="H20" s="126">
        <v>441.1</v>
      </c>
      <c r="I20" s="127">
        <v>424.6</v>
      </c>
      <c r="J20" s="126">
        <v>455.40000000000003</v>
      </c>
      <c r="K20" s="127">
        <v>401.50000000000006</v>
      </c>
      <c r="L20" s="126">
        <v>324.5</v>
      </c>
      <c r="M20" s="127">
        <v>309.10000000000002</v>
      </c>
      <c r="N20" s="126">
        <v>308</v>
      </c>
      <c r="O20" s="127">
        <v>394.90000000000003</v>
      </c>
      <c r="P20" s="126">
        <v>355.3</v>
      </c>
      <c r="Q20" s="127">
        <v>389.40000000000003</v>
      </c>
      <c r="R20" s="136">
        <v>352</v>
      </c>
      <c r="S20" s="135"/>
      <c r="T20" s="135"/>
      <c r="U20" s="135"/>
      <c r="V20" s="135"/>
    </row>
    <row r="21" spans="1:22" ht="14.4" customHeight="1" x14ac:dyDescent="0.25">
      <c r="A21" s="24">
        <v>164</v>
      </c>
      <c r="B21" s="147" t="s">
        <v>18</v>
      </c>
      <c r="C21" s="125">
        <v>346.5</v>
      </c>
      <c r="D21" s="126">
        <v>430.1</v>
      </c>
      <c r="E21" s="127">
        <v>313.5</v>
      </c>
      <c r="F21" s="126">
        <v>359.70000000000005</v>
      </c>
      <c r="G21" s="127">
        <v>410.3</v>
      </c>
      <c r="H21" s="126">
        <v>441.1</v>
      </c>
      <c r="I21" s="127">
        <v>424.6</v>
      </c>
      <c r="J21" s="126">
        <v>455.40000000000003</v>
      </c>
      <c r="K21" s="127">
        <v>401.50000000000006</v>
      </c>
      <c r="L21" s="126">
        <v>324.5</v>
      </c>
      <c r="M21" s="127">
        <v>309.10000000000002</v>
      </c>
      <c r="N21" s="126">
        <v>308</v>
      </c>
      <c r="O21" s="127">
        <v>394.90000000000003</v>
      </c>
      <c r="P21" s="126">
        <v>355.3</v>
      </c>
      <c r="Q21" s="127">
        <v>389.40000000000003</v>
      </c>
      <c r="R21" s="136">
        <v>352</v>
      </c>
      <c r="S21" s="135"/>
      <c r="T21" s="135"/>
      <c r="U21" s="135"/>
      <c r="V21" s="135"/>
    </row>
    <row r="22" spans="1:22" ht="14.4" customHeight="1" x14ac:dyDescent="0.25">
      <c r="A22" s="24">
        <v>160</v>
      </c>
      <c r="B22" s="147">
        <v>8</v>
      </c>
      <c r="C22" s="125">
        <v>362.25</v>
      </c>
      <c r="D22" s="126">
        <v>449.65</v>
      </c>
      <c r="E22" s="127">
        <v>327.75</v>
      </c>
      <c r="F22" s="126">
        <v>376.04999999999995</v>
      </c>
      <c r="G22" s="127">
        <v>428.95</v>
      </c>
      <c r="H22" s="126">
        <v>461.15</v>
      </c>
      <c r="I22" s="127">
        <v>443.9</v>
      </c>
      <c r="J22" s="126">
        <v>476.09999999999997</v>
      </c>
      <c r="K22" s="127">
        <v>419.74999999999994</v>
      </c>
      <c r="L22" s="126">
        <v>339.25</v>
      </c>
      <c r="M22" s="127">
        <v>323.14999999999998</v>
      </c>
      <c r="N22" s="126">
        <v>322</v>
      </c>
      <c r="O22" s="127">
        <v>412.84999999999997</v>
      </c>
      <c r="P22" s="126">
        <v>371.45</v>
      </c>
      <c r="Q22" s="127">
        <v>407.09999999999997</v>
      </c>
      <c r="R22" s="136">
        <v>368</v>
      </c>
      <c r="S22" s="135"/>
      <c r="T22" s="135"/>
      <c r="U22" s="135"/>
      <c r="V22" s="135"/>
    </row>
    <row r="23" spans="1:22" ht="14.4" customHeight="1" x14ac:dyDescent="0.25">
      <c r="A23" s="24"/>
      <c r="B23" s="147" t="s">
        <v>19</v>
      </c>
      <c r="C23" s="125">
        <v>378</v>
      </c>
      <c r="D23" s="126">
        <v>469.2</v>
      </c>
      <c r="E23" s="127">
        <v>342</v>
      </c>
      <c r="F23" s="126">
        <v>392.4</v>
      </c>
      <c r="G23" s="127">
        <v>447.59999999999997</v>
      </c>
      <c r="H23" s="126">
        <v>481.2</v>
      </c>
      <c r="I23" s="127">
        <v>463.2</v>
      </c>
      <c r="J23" s="126">
        <v>496.79999999999995</v>
      </c>
      <c r="K23" s="127">
        <v>438</v>
      </c>
      <c r="L23" s="126">
        <v>354</v>
      </c>
      <c r="M23" s="127">
        <v>337.2</v>
      </c>
      <c r="N23" s="126">
        <v>336</v>
      </c>
      <c r="O23" s="127">
        <v>430.8</v>
      </c>
      <c r="P23" s="126">
        <v>387.59999999999997</v>
      </c>
      <c r="Q23" s="127">
        <v>424.8</v>
      </c>
      <c r="R23" s="136">
        <v>384</v>
      </c>
      <c r="S23" s="135"/>
      <c r="T23" s="135"/>
      <c r="U23" s="135"/>
      <c r="V23" s="135"/>
    </row>
    <row r="24" spans="1:22" ht="14.4" customHeight="1" x14ac:dyDescent="0.25">
      <c r="A24" s="24">
        <v>115</v>
      </c>
      <c r="B24" s="147" t="s">
        <v>20</v>
      </c>
      <c r="C24" s="125">
        <v>252</v>
      </c>
      <c r="D24" s="126">
        <v>312.8</v>
      </c>
      <c r="E24" s="127">
        <v>228</v>
      </c>
      <c r="F24" s="126">
        <v>261.60000000000002</v>
      </c>
      <c r="G24" s="127">
        <v>298.40000000000003</v>
      </c>
      <c r="H24" s="126">
        <v>320.8</v>
      </c>
      <c r="I24" s="127">
        <v>308.8</v>
      </c>
      <c r="J24" s="126">
        <v>331.20000000000005</v>
      </c>
      <c r="K24" s="127">
        <v>292</v>
      </c>
      <c r="L24" s="126">
        <v>236</v>
      </c>
      <c r="M24" s="127">
        <v>224.8</v>
      </c>
      <c r="N24" s="126">
        <v>224</v>
      </c>
      <c r="O24" s="127">
        <v>287.2</v>
      </c>
      <c r="P24" s="126">
        <v>258.40000000000003</v>
      </c>
      <c r="Q24" s="127">
        <v>283.2</v>
      </c>
      <c r="R24" s="136">
        <v>256</v>
      </c>
      <c r="S24" s="135"/>
      <c r="T24" s="135"/>
      <c r="U24" s="135"/>
      <c r="V24" s="135"/>
    </row>
    <row r="25" spans="1:22" ht="14.4" customHeight="1" x14ac:dyDescent="0.25">
      <c r="A25" s="24">
        <v>106</v>
      </c>
      <c r="B25" s="147" t="s">
        <v>21</v>
      </c>
      <c r="C25" s="125">
        <v>771.75</v>
      </c>
      <c r="D25" s="126">
        <v>957.95</v>
      </c>
      <c r="E25" s="127">
        <v>698.25</v>
      </c>
      <c r="F25" s="126">
        <v>801.15000000000009</v>
      </c>
      <c r="G25" s="127">
        <v>913.85</v>
      </c>
      <c r="H25" s="126">
        <v>982.45</v>
      </c>
      <c r="I25" s="127">
        <v>945.7</v>
      </c>
      <c r="J25" s="126">
        <v>1014.3000000000001</v>
      </c>
      <c r="K25" s="127">
        <v>894.25000000000011</v>
      </c>
      <c r="L25" s="126">
        <v>722.75</v>
      </c>
      <c r="M25" s="127">
        <v>688.45</v>
      </c>
      <c r="N25" s="126">
        <v>686</v>
      </c>
      <c r="O25" s="127">
        <v>879.55000000000007</v>
      </c>
      <c r="P25" s="126">
        <v>791.35</v>
      </c>
      <c r="Q25" s="127">
        <v>867.30000000000007</v>
      </c>
      <c r="R25" s="136">
        <v>784</v>
      </c>
      <c r="S25" s="135"/>
      <c r="T25" s="135"/>
      <c r="U25" s="135"/>
      <c r="V25" s="135"/>
    </row>
    <row r="26" spans="1:22" ht="14.4" customHeight="1" x14ac:dyDescent="0.25">
      <c r="A26" s="24">
        <v>107</v>
      </c>
      <c r="B26" s="147" t="s">
        <v>22</v>
      </c>
      <c r="C26" s="125">
        <v>488.25</v>
      </c>
      <c r="D26" s="126">
        <v>606.05000000000007</v>
      </c>
      <c r="E26" s="127">
        <v>441.75</v>
      </c>
      <c r="F26" s="126">
        <v>506.85</v>
      </c>
      <c r="G26" s="127">
        <v>578.15</v>
      </c>
      <c r="H26" s="126">
        <v>621.55000000000007</v>
      </c>
      <c r="I26" s="127">
        <v>598.30000000000007</v>
      </c>
      <c r="J26" s="126">
        <v>641.70000000000005</v>
      </c>
      <c r="K26" s="127">
        <v>565.75</v>
      </c>
      <c r="L26" s="126">
        <v>457.25</v>
      </c>
      <c r="M26" s="127">
        <v>435.55</v>
      </c>
      <c r="N26" s="126">
        <v>434</v>
      </c>
      <c r="O26" s="127">
        <v>556.45000000000005</v>
      </c>
      <c r="P26" s="126">
        <v>500.65000000000003</v>
      </c>
      <c r="Q26" s="127">
        <v>548.70000000000005</v>
      </c>
      <c r="R26" s="136">
        <v>496</v>
      </c>
      <c r="S26" s="135"/>
      <c r="T26" s="135"/>
      <c r="U26" s="135"/>
      <c r="V26" s="135"/>
    </row>
    <row r="27" spans="1:22" ht="14.4" customHeight="1" x14ac:dyDescent="0.25">
      <c r="A27" s="24">
        <v>108</v>
      </c>
      <c r="B27" s="147" t="s">
        <v>23</v>
      </c>
      <c r="C27" s="125">
        <v>834.75</v>
      </c>
      <c r="D27" s="126">
        <v>1036.1499999999999</v>
      </c>
      <c r="E27" s="127">
        <v>755.25</v>
      </c>
      <c r="F27" s="126">
        <v>866.55</v>
      </c>
      <c r="G27" s="127">
        <v>988.44999999999993</v>
      </c>
      <c r="H27" s="126">
        <v>1062.6499999999999</v>
      </c>
      <c r="I27" s="127">
        <v>1022.9</v>
      </c>
      <c r="J27" s="126">
        <v>1097.0999999999999</v>
      </c>
      <c r="K27" s="127">
        <v>967.25</v>
      </c>
      <c r="L27" s="126">
        <v>781.75</v>
      </c>
      <c r="M27" s="127">
        <v>744.65</v>
      </c>
      <c r="N27" s="126">
        <v>742</v>
      </c>
      <c r="O27" s="127">
        <v>951.35</v>
      </c>
      <c r="P27" s="126">
        <v>855.94999999999993</v>
      </c>
      <c r="Q27" s="127">
        <v>938.1</v>
      </c>
      <c r="R27" s="136">
        <v>848</v>
      </c>
      <c r="S27" s="135"/>
      <c r="T27" s="135"/>
      <c r="U27" s="135"/>
      <c r="V27" s="135"/>
    </row>
    <row r="28" spans="1:22" ht="14.4" customHeight="1" x14ac:dyDescent="0.25">
      <c r="A28" s="24">
        <v>109</v>
      </c>
      <c r="B28" s="147" t="s">
        <v>24</v>
      </c>
      <c r="C28" s="125">
        <v>567</v>
      </c>
      <c r="D28" s="126">
        <v>703.80000000000007</v>
      </c>
      <c r="E28" s="127">
        <v>513</v>
      </c>
      <c r="F28" s="126">
        <v>588.6</v>
      </c>
      <c r="G28" s="127">
        <v>671.4</v>
      </c>
      <c r="H28" s="126">
        <v>721.80000000000007</v>
      </c>
      <c r="I28" s="127">
        <v>694.80000000000007</v>
      </c>
      <c r="J28" s="126">
        <v>745.2</v>
      </c>
      <c r="K28" s="127">
        <v>657</v>
      </c>
      <c r="L28" s="126">
        <v>531</v>
      </c>
      <c r="M28" s="127">
        <v>505.8</v>
      </c>
      <c r="N28" s="126">
        <v>504</v>
      </c>
      <c r="O28" s="127">
        <v>646.20000000000005</v>
      </c>
      <c r="P28" s="126">
        <v>581.4</v>
      </c>
      <c r="Q28" s="127">
        <v>637.20000000000005</v>
      </c>
      <c r="R28" s="136">
        <v>576</v>
      </c>
      <c r="S28" s="135"/>
      <c r="T28" s="135"/>
      <c r="U28" s="135"/>
      <c r="V28" s="135"/>
    </row>
    <row r="29" spans="1:22" ht="14.4" customHeight="1" x14ac:dyDescent="0.25">
      <c r="A29" s="24">
        <v>128</v>
      </c>
      <c r="B29" s="147" t="s">
        <v>25</v>
      </c>
      <c r="C29" s="125">
        <v>519.75</v>
      </c>
      <c r="D29" s="126">
        <v>645.15</v>
      </c>
      <c r="E29" s="127">
        <v>470.25</v>
      </c>
      <c r="F29" s="126">
        <v>539.54999999999995</v>
      </c>
      <c r="G29" s="127">
        <v>615.44999999999993</v>
      </c>
      <c r="H29" s="126">
        <v>661.65</v>
      </c>
      <c r="I29" s="127">
        <v>636.9</v>
      </c>
      <c r="J29" s="126">
        <v>683.09999999999991</v>
      </c>
      <c r="K29" s="127">
        <v>602.25</v>
      </c>
      <c r="L29" s="126">
        <v>486.75</v>
      </c>
      <c r="M29" s="127">
        <v>463.65</v>
      </c>
      <c r="N29" s="126">
        <v>462</v>
      </c>
      <c r="O29" s="127">
        <v>592.35</v>
      </c>
      <c r="P29" s="126">
        <v>532.94999999999993</v>
      </c>
      <c r="Q29" s="127">
        <v>584.1</v>
      </c>
      <c r="R29" s="136">
        <v>528</v>
      </c>
      <c r="S29" s="135"/>
      <c r="T29" s="135"/>
      <c r="U29" s="135"/>
      <c r="V29" s="135"/>
    </row>
    <row r="30" spans="1:22" ht="14.4" customHeight="1" thickBot="1" x14ac:dyDescent="0.3">
      <c r="A30" s="31">
        <v>165</v>
      </c>
      <c r="B30" s="148" t="s">
        <v>26</v>
      </c>
      <c r="C30" s="130">
        <v>252</v>
      </c>
      <c r="D30" s="131">
        <v>312.8</v>
      </c>
      <c r="E30" s="132">
        <v>228</v>
      </c>
      <c r="F30" s="131">
        <v>261.60000000000002</v>
      </c>
      <c r="G30" s="132">
        <v>298.40000000000003</v>
      </c>
      <c r="H30" s="131">
        <v>320.8</v>
      </c>
      <c r="I30" s="132">
        <v>308.8</v>
      </c>
      <c r="J30" s="131">
        <v>331.20000000000005</v>
      </c>
      <c r="K30" s="132">
        <v>292</v>
      </c>
      <c r="L30" s="131">
        <v>236</v>
      </c>
      <c r="M30" s="132">
        <v>224.8</v>
      </c>
      <c r="N30" s="131">
        <v>224</v>
      </c>
      <c r="O30" s="132">
        <v>287.2</v>
      </c>
      <c r="P30" s="131">
        <v>258.40000000000003</v>
      </c>
      <c r="Q30" s="132">
        <v>283.2</v>
      </c>
      <c r="R30" s="137">
        <v>256</v>
      </c>
      <c r="S30" s="135"/>
      <c r="T30" s="135"/>
      <c r="U30" s="135"/>
      <c r="V30" s="135"/>
    </row>
    <row r="31" spans="1:22" ht="14.4" customHeight="1" thickBot="1" x14ac:dyDescent="0.3">
      <c r="A31" s="35"/>
      <c r="B31" s="149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5"/>
      <c r="T31" s="135"/>
      <c r="U31" s="135"/>
      <c r="V31" s="135"/>
    </row>
    <row r="32" spans="1:22" s="11" customFormat="1" ht="14.4" customHeight="1" x14ac:dyDescent="0.25">
      <c r="A32" s="14" t="s">
        <v>2</v>
      </c>
      <c r="B32" s="140"/>
      <c r="C32" s="139">
        <v>38</v>
      </c>
      <c r="D32" s="140"/>
      <c r="E32" s="141">
        <v>39</v>
      </c>
      <c r="F32" s="140"/>
      <c r="G32" s="141">
        <v>40</v>
      </c>
      <c r="H32" s="140"/>
      <c r="I32" s="141">
        <v>41</v>
      </c>
      <c r="J32" s="140"/>
      <c r="K32" s="141">
        <v>42</v>
      </c>
      <c r="L32" s="140"/>
      <c r="M32" s="141">
        <v>43</v>
      </c>
      <c r="N32" s="140"/>
      <c r="O32" s="141">
        <v>44</v>
      </c>
      <c r="P32" s="140"/>
      <c r="Q32" s="141">
        <v>45</v>
      </c>
      <c r="R32" s="142"/>
      <c r="S32" s="143"/>
      <c r="T32" s="143"/>
      <c r="U32" s="143"/>
      <c r="V32" s="143"/>
    </row>
    <row r="33" spans="1:22" s="11" customFormat="1" ht="14.4" customHeight="1" x14ac:dyDescent="0.25">
      <c r="A33" s="19" t="s">
        <v>3</v>
      </c>
      <c r="B33" s="150" t="s">
        <v>4</v>
      </c>
      <c r="C33" s="144" t="s">
        <v>5</v>
      </c>
      <c r="D33" s="145" t="s">
        <v>6</v>
      </c>
      <c r="E33" s="144" t="s">
        <v>5</v>
      </c>
      <c r="F33" s="145" t="s">
        <v>6</v>
      </c>
      <c r="G33" s="144" t="s">
        <v>5</v>
      </c>
      <c r="H33" s="145" t="s">
        <v>6</v>
      </c>
      <c r="I33" s="144" t="s">
        <v>5</v>
      </c>
      <c r="J33" s="145" t="s">
        <v>6</v>
      </c>
      <c r="K33" s="144" t="s">
        <v>5</v>
      </c>
      <c r="L33" s="145" t="s">
        <v>6</v>
      </c>
      <c r="M33" s="144" t="s">
        <v>5</v>
      </c>
      <c r="N33" s="145" t="s">
        <v>6</v>
      </c>
      <c r="O33" s="144" t="s">
        <v>5</v>
      </c>
      <c r="P33" s="145" t="s">
        <v>6</v>
      </c>
      <c r="Q33" s="144" t="s">
        <v>5</v>
      </c>
      <c r="R33" s="146" t="s">
        <v>6</v>
      </c>
      <c r="S33" s="143"/>
      <c r="T33" s="143"/>
      <c r="U33" s="143"/>
      <c r="V33" s="143"/>
    </row>
    <row r="34" spans="1:22" ht="14.4" customHeight="1" x14ac:dyDescent="0.25">
      <c r="A34" s="24">
        <v>111</v>
      </c>
      <c r="B34" s="147" t="s">
        <v>7</v>
      </c>
      <c r="C34" s="125">
        <v>428</v>
      </c>
      <c r="D34" s="126">
        <v>378</v>
      </c>
      <c r="E34" s="127">
        <v>412</v>
      </c>
      <c r="F34" s="126">
        <v>334</v>
      </c>
      <c r="G34" s="127">
        <v>347</v>
      </c>
      <c r="H34" s="126">
        <v>354</v>
      </c>
      <c r="I34" s="127">
        <v>302</v>
      </c>
      <c r="J34" s="126">
        <v>267</v>
      </c>
      <c r="K34" s="127">
        <v>351</v>
      </c>
      <c r="L34" s="126">
        <v>306</v>
      </c>
      <c r="M34" s="127">
        <v>367</v>
      </c>
      <c r="N34" s="126">
        <v>321</v>
      </c>
      <c r="O34" s="127">
        <v>338</v>
      </c>
      <c r="P34" s="126">
        <v>264</v>
      </c>
      <c r="Q34" s="127">
        <v>429</v>
      </c>
      <c r="R34" s="136">
        <v>356</v>
      </c>
      <c r="S34" s="135"/>
      <c r="T34" s="135"/>
      <c r="U34" s="135"/>
      <c r="V34" s="135"/>
    </row>
    <row r="35" spans="1:22" ht="14.4" customHeight="1" x14ac:dyDescent="0.25">
      <c r="A35" s="24">
        <v>113</v>
      </c>
      <c r="B35" s="147" t="s">
        <v>8</v>
      </c>
      <c r="C35" s="125">
        <v>470.8</v>
      </c>
      <c r="D35" s="126">
        <v>415.8</v>
      </c>
      <c r="E35" s="127">
        <v>453.20000000000005</v>
      </c>
      <c r="F35" s="126">
        <v>367.40000000000003</v>
      </c>
      <c r="G35" s="127">
        <v>381.70000000000005</v>
      </c>
      <c r="H35" s="126">
        <v>389.40000000000003</v>
      </c>
      <c r="I35" s="127">
        <v>332.20000000000005</v>
      </c>
      <c r="J35" s="126">
        <v>293.70000000000005</v>
      </c>
      <c r="K35" s="127">
        <v>386.1</v>
      </c>
      <c r="L35" s="126">
        <v>336.6</v>
      </c>
      <c r="M35" s="127">
        <v>403.70000000000005</v>
      </c>
      <c r="N35" s="126">
        <v>353.1</v>
      </c>
      <c r="O35" s="127">
        <v>371.8</v>
      </c>
      <c r="P35" s="126">
        <v>290.40000000000003</v>
      </c>
      <c r="Q35" s="127">
        <v>471.90000000000003</v>
      </c>
      <c r="R35" s="136">
        <v>391.6</v>
      </c>
      <c r="S35" s="135"/>
      <c r="T35" s="135"/>
      <c r="U35" s="135"/>
      <c r="V35" s="135"/>
    </row>
    <row r="36" spans="1:22" ht="14.4" customHeight="1" x14ac:dyDescent="0.25">
      <c r="A36" s="24">
        <v>114</v>
      </c>
      <c r="B36" s="147" t="s">
        <v>9</v>
      </c>
      <c r="C36" s="125">
        <v>470.8</v>
      </c>
      <c r="D36" s="126">
        <v>415.8</v>
      </c>
      <c r="E36" s="127">
        <v>453.20000000000005</v>
      </c>
      <c r="F36" s="126">
        <v>367.40000000000003</v>
      </c>
      <c r="G36" s="127">
        <v>381.70000000000005</v>
      </c>
      <c r="H36" s="126">
        <v>389.40000000000003</v>
      </c>
      <c r="I36" s="127">
        <v>332.20000000000005</v>
      </c>
      <c r="J36" s="126">
        <v>293.70000000000005</v>
      </c>
      <c r="K36" s="127">
        <v>386.1</v>
      </c>
      <c r="L36" s="126">
        <v>336.6</v>
      </c>
      <c r="M36" s="127">
        <v>403.70000000000005</v>
      </c>
      <c r="N36" s="126">
        <v>353.1</v>
      </c>
      <c r="O36" s="127">
        <v>371.8</v>
      </c>
      <c r="P36" s="126">
        <v>290.40000000000003</v>
      </c>
      <c r="Q36" s="127">
        <v>471.90000000000003</v>
      </c>
      <c r="R36" s="136">
        <v>391.6</v>
      </c>
      <c r="S36" s="135"/>
      <c r="T36" s="135"/>
      <c r="U36" s="135"/>
      <c r="V36" s="135"/>
    </row>
    <row r="37" spans="1:22" ht="14.4" customHeight="1" x14ac:dyDescent="0.25">
      <c r="A37" s="24">
        <v>102</v>
      </c>
      <c r="B37" s="147" t="s">
        <v>10</v>
      </c>
      <c r="C37" s="125">
        <v>1155.6000000000001</v>
      </c>
      <c r="D37" s="126">
        <v>1020.6</v>
      </c>
      <c r="E37" s="127">
        <v>1112.4000000000001</v>
      </c>
      <c r="F37" s="126">
        <v>901.80000000000007</v>
      </c>
      <c r="G37" s="127">
        <v>936.90000000000009</v>
      </c>
      <c r="H37" s="126">
        <v>955.80000000000007</v>
      </c>
      <c r="I37" s="127">
        <v>815.40000000000009</v>
      </c>
      <c r="J37" s="126">
        <v>720.90000000000009</v>
      </c>
      <c r="K37" s="127">
        <v>947.7</v>
      </c>
      <c r="L37" s="126">
        <v>826.2</v>
      </c>
      <c r="M37" s="127">
        <v>990.90000000000009</v>
      </c>
      <c r="N37" s="126">
        <v>866.7</v>
      </c>
      <c r="O37" s="127">
        <v>912.6</v>
      </c>
      <c r="P37" s="126">
        <v>712.80000000000007</v>
      </c>
      <c r="Q37" s="127">
        <v>1158.3000000000002</v>
      </c>
      <c r="R37" s="136">
        <v>961.2</v>
      </c>
      <c r="S37" s="135"/>
      <c r="T37" s="135"/>
      <c r="U37" s="135"/>
      <c r="V37" s="135"/>
    </row>
    <row r="38" spans="1:22" ht="14.4" customHeight="1" x14ac:dyDescent="0.25">
      <c r="A38" s="24">
        <v>103</v>
      </c>
      <c r="B38" s="147" t="s">
        <v>11</v>
      </c>
      <c r="C38" s="125">
        <v>727.6</v>
      </c>
      <c r="D38" s="126">
        <v>642.6</v>
      </c>
      <c r="E38" s="127">
        <v>700.4</v>
      </c>
      <c r="F38" s="126">
        <v>567.79999999999995</v>
      </c>
      <c r="G38" s="127">
        <v>589.9</v>
      </c>
      <c r="H38" s="126">
        <v>601.79999999999995</v>
      </c>
      <c r="I38" s="127">
        <v>513.4</v>
      </c>
      <c r="J38" s="126">
        <v>453.9</v>
      </c>
      <c r="K38" s="127">
        <v>596.69999999999993</v>
      </c>
      <c r="L38" s="126">
        <v>520.19999999999993</v>
      </c>
      <c r="M38" s="127">
        <v>623.9</v>
      </c>
      <c r="N38" s="126">
        <v>545.69999999999993</v>
      </c>
      <c r="O38" s="127">
        <v>574.6</v>
      </c>
      <c r="P38" s="126">
        <v>448.8</v>
      </c>
      <c r="Q38" s="127">
        <v>729.3</v>
      </c>
      <c r="R38" s="136">
        <v>605.19999999999993</v>
      </c>
      <c r="S38" s="135"/>
      <c r="T38" s="135"/>
      <c r="U38" s="135"/>
      <c r="V38" s="135"/>
    </row>
    <row r="39" spans="1:22" ht="14.4" customHeight="1" x14ac:dyDescent="0.25">
      <c r="A39" s="24">
        <v>104</v>
      </c>
      <c r="B39" s="147" t="s">
        <v>12</v>
      </c>
      <c r="C39" s="125">
        <v>1262.6000000000001</v>
      </c>
      <c r="D39" s="126">
        <v>1115.1000000000001</v>
      </c>
      <c r="E39" s="127">
        <v>1215.4000000000001</v>
      </c>
      <c r="F39" s="126">
        <v>985.30000000000007</v>
      </c>
      <c r="G39" s="127">
        <v>1023.6500000000001</v>
      </c>
      <c r="H39" s="126">
        <v>1044.3</v>
      </c>
      <c r="I39" s="127">
        <v>890.90000000000009</v>
      </c>
      <c r="J39" s="126">
        <v>787.65000000000009</v>
      </c>
      <c r="K39" s="127">
        <v>1035.45</v>
      </c>
      <c r="L39" s="126">
        <v>902.7</v>
      </c>
      <c r="M39" s="127">
        <v>1082.6500000000001</v>
      </c>
      <c r="N39" s="126">
        <v>946.95</v>
      </c>
      <c r="O39" s="127">
        <v>997.1</v>
      </c>
      <c r="P39" s="126">
        <v>778.80000000000007</v>
      </c>
      <c r="Q39" s="127">
        <v>1265.5500000000002</v>
      </c>
      <c r="R39" s="136">
        <v>1050.2</v>
      </c>
      <c r="S39" s="135"/>
      <c r="T39" s="135"/>
      <c r="U39" s="135"/>
      <c r="V39" s="135"/>
    </row>
    <row r="40" spans="1:22" ht="14.4" customHeight="1" x14ac:dyDescent="0.25">
      <c r="A40" s="24">
        <v>105</v>
      </c>
      <c r="B40" s="147" t="s">
        <v>13</v>
      </c>
      <c r="C40" s="125">
        <v>856</v>
      </c>
      <c r="D40" s="126">
        <v>756</v>
      </c>
      <c r="E40" s="127">
        <v>824</v>
      </c>
      <c r="F40" s="126">
        <v>668</v>
      </c>
      <c r="G40" s="127">
        <v>694</v>
      </c>
      <c r="H40" s="126">
        <v>708</v>
      </c>
      <c r="I40" s="127">
        <v>604</v>
      </c>
      <c r="J40" s="126">
        <v>534</v>
      </c>
      <c r="K40" s="127">
        <v>702</v>
      </c>
      <c r="L40" s="126">
        <v>612</v>
      </c>
      <c r="M40" s="127">
        <v>734</v>
      </c>
      <c r="N40" s="126">
        <v>642</v>
      </c>
      <c r="O40" s="127">
        <v>676</v>
      </c>
      <c r="P40" s="126">
        <v>528</v>
      </c>
      <c r="Q40" s="127">
        <v>858</v>
      </c>
      <c r="R40" s="136">
        <v>712</v>
      </c>
      <c r="S40" s="135"/>
      <c r="T40" s="135"/>
      <c r="U40" s="135"/>
      <c r="V40" s="135"/>
    </row>
    <row r="41" spans="1:22" ht="14.4" customHeight="1" x14ac:dyDescent="0.25">
      <c r="A41" s="24">
        <v>124</v>
      </c>
      <c r="B41" s="147" t="s">
        <v>14</v>
      </c>
      <c r="C41" s="125">
        <v>963</v>
      </c>
      <c r="D41" s="126">
        <v>850.5</v>
      </c>
      <c r="E41" s="127">
        <v>927</v>
      </c>
      <c r="F41" s="126">
        <v>751.5</v>
      </c>
      <c r="G41" s="127">
        <v>780.75</v>
      </c>
      <c r="H41" s="126">
        <v>796.5</v>
      </c>
      <c r="I41" s="127">
        <v>679.5</v>
      </c>
      <c r="J41" s="126">
        <v>600.75</v>
      </c>
      <c r="K41" s="127">
        <v>789.75</v>
      </c>
      <c r="L41" s="126">
        <v>688.5</v>
      </c>
      <c r="M41" s="127">
        <v>825.75</v>
      </c>
      <c r="N41" s="126">
        <v>722.25</v>
      </c>
      <c r="O41" s="127">
        <v>760.5</v>
      </c>
      <c r="P41" s="126">
        <v>594</v>
      </c>
      <c r="Q41" s="127">
        <v>965.25</v>
      </c>
      <c r="R41" s="136">
        <v>801</v>
      </c>
      <c r="S41" s="135"/>
      <c r="T41" s="135"/>
      <c r="U41" s="135"/>
      <c r="V41" s="135"/>
    </row>
    <row r="42" spans="1:22" ht="14.4" customHeight="1" x14ac:dyDescent="0.25">
      <c r="A42" s="24">
        <v>130</v>
      </c>
      <c r="B42" s="147">
        <v>3</v>
      </c>
      <c r="C42" s="125">
        <v>492.2</v>
      </c>
      <c r="D42" s="126">
        <v>434.7</v>
      </c>
      <c r="E42" s="127">
        <v>473.79999999999995</v>
      </c>
      <c r="F42" s="126">
        <v>384.09999999999997</v>
      </c>
      <c r="G42" s="127">
        <v>399.04999999999995</v>
      </c>
      <c r="H42" s="126">
        <v>407.09999999999997</v>
      </c>
      <c r="I42" s="127">
        <v>347.29999999999995</v>
      </c>
      <c r="J42" s="126">
        <v>307.04999999999995</v>
      </c>
      <c r="K42" s="127">
        <v>403.65</v>
      </c>
      <c r="L42" s="126">
        <v>351.9</v>
      </c>
      <c r="M42" s="127">
        <v>422.04999999999995</v>
      </c>
      <c r="N42" s="126">
        <v>369.15</v>
      </c>
      <c r="O42" s="127">
        <v>388.7</v>
      </c>
      <c r="P42" s="126">
        <v>303.59999999999997</v>
      </c>
      <c r="Q42" s="127">
        <v>493.34999999999997</v>
      </c>
      <c r="R42" s="136">
        <v>409.4</v>
      </c>
      <c r="S42" s="135"/>
      <c r="T42" s="135"/>
      <c r="U42" s="135"/>
      <c r="V42" s="135"/>
    </row>
    <row r="43" spans="1:22" ht="14.4" customHeight="1" x14ac:dyDescent="0.25">
      <c r="A43" s="24"/>
      <c r="B43" s="147" t="s">
        <v>15</v>
      </c>
      <c r="C43" s="125">
        <v>513.6</v>
      </c>
      <c r="D43" s="126">
        <v>453.59999999999997</v>
      </c>
      <c r="E43" s="127">
        <v>494.4</v>
      </c>
      <c r="F43" s="126">
        <v>400.8</v>
      </c>
      <c r="G43" s="127">
        <v>416.4</v>
      </c>
      <c r="H43" s="126">
        <v>424.8</v>
      </c>
      <c r="I43" s="127">
        <v>362.4</v>
      </c>
      <c r="J43" s="126">
        <v>320.39999999999998</v>
      </c>
      <c r="K43" s="127">
        <v>421.2</v>
      </c>
      <c r="L43" s="126">
        <v>367.2</v>
      </c>
      <c r="M43" s="127">
        <v>440.4</v>
      </c>
      <c r="N43" s="126">
        <v>385.2</v>
      </c>
      <c r="O43" s="127">
        <v>405.59999999999997</v>
      </c>
      <c r="P43" s="126">
        <v>316.8</v>
      </c>
      <c r="Q43" s="127">
        <v>514.79999999999995</v>
      </c>
      <c r="R43" s="136">
        <v>427.2</v>
      </c>
      <c r="S43" s="135"/>
      <c r="T43" s="135"/>
      <c r="U43" s="135"/>
      <c r="V43" s="135"/>
    </row>
    <row r="44" spans="1:22" ht="14.4" customHeight="1" x14ac:dyDescent="0.25">
      <c r="A44" s="24">
        <v>161</v>
      </c>
      <c r="B44" s="147" t="s">
        <v>16</v>
      </c>
      <c r="C44" s="125">
        <v>428</v>
      </c>
      <c r="D44" s="126">
        <v>378</v>
      </c>
      <c r="E44" s="127">
        <v>412</v>
      </c>
      <c r="F44" s="126">
        <v>334</v>
      </c>
      <c r="G44" s="127">
        <v>347</v>
      </c>
      <c r="H44" s="126">
        <v>354</v>
      </c>
      <c r="I44" s="127">
        <v>302</v>
      </c>
      <c r="J44" s="126">
        <v>267</v>
      </c>
      <c r="K44" s="127">
        <v>351</v>
      </c>
      <c r="L44" s="126">
        <v>306</v>
      </c>
      <c r="M44" s="127">
        <v>367</v>
      </c>
      <c r="N44" s="126">
        <v>321</v>
      </c>
      <c r="O44" s="127">
        <v>338</v>
      </c>
      <c r="P44" s="126">
        <v>264</v>
      </c>
      <c r="Q44" s="127">
        <v>429</v>
      </c>
      <c r="R44" s="136">
        <v>356</v>
      </c>
      <c r="S44" s="135"/>
      <c r="T44" s="135"/>
      <c r="U44" s="135"/>
      <c r="V44" s="135"/>
    </row>
    <row r="45" spans="1:22" ht="14.4" customHeight="1" x14ac:dyDescent="0.25">
      <c r="A45" s="24">
        <v>163</v>
      </c>
      <c r="B45" s="147" t="s">
        <v>17</v>
      </c>
      <c r="C45" s="125">
        <v>470.8</v>
      </c>
      <c r="D45" s="126">
        <v>415.8</v>
      </c>
      <c r="E45" s="127">
        <v>453.20000000000005</v>
      </c>
      <c r="F45" s="126">
        <v>367.40000000000003</v>
      </c>
      <c r="G45" s="127">
        <v>381.70000000000005</v>
      </c>
      <c r="H45" s="126">
        <v>389.40000000000003</v>
      </c>
      <c r="I45" s="127">
        <v>332.20000000000005</v>
      </c>
      <c r="J45" s="126">
        <v>293.70000000000005</v>
      </c>
      <c r="K45" s="127">
        <v>386.1</v>
      </c>
      <c r="L45" s="126">
        <v>336.6</v>
      </c>
      <c r="M45" s="127">
        <v>403.70000000000005</v>
      </c>
      <c r="N45" s="126">
        <v>353.1</v>
      </c>
      <c r="O45" s="127">
        <v>371.8</v>
      </c>
      <c r="P45" s="126">
        <v>290.40000000000003</v>
      </c>
      <c r="Q45" s="127">
        <v>471.90000000000003</v>
      </c>
      <c r="R45" s="136">
        <v>391.6</v>
      </c>
      <c r="S45" s="135"/>
      <c r="T45" s="135"/>
      <c r="U45" s="135"/>
      <c r="V45" s="135"/>
    </row>
    <row r="46" spans="1:22" ht="14.4" customHeight="1" x14ac:dyDescent="0.25">
      <c r="A46" s="24">
        <v>164</v>
      </c>
      <c r="B46" s="147" t="s">
        <v>18</v>
      </c>
      <c r="C46" s="125">
        <v>470.8</v>
      </c>
      <c r="D46" s="126">
        <v>415.8</v>
      </c>
      <c r="E46" s="127">
        <v>453.20000000000005</v>
      </c>
      <c r="F46" s="126">
        <v>367.40000000000003</v>
      </c>
      <c r="G46" s="127">
        <v>381.70000000000005</v>
      </c>
      <c r="H46" s="126">
        <v>389.40000000000003</v>
      </c>
      <c r="I46" s="127">
        <v>332.20000000000005</v>
      </c>
      <c r="J46" s="126">
        <v>293.70000000000005</v>
      </c>
      <c r="K46" s="127">
        <v>386.1</v>
      </c>
      <c r="L46" s="126">
        <v>336.6</v>
      </c>
      <c r="M46" s="127">
        <v>403.70000000000005</v>
      </c>
      <c r="N46" s="126">
        <v>353.1</v>
      </c>
      <c r="O46" s="127">
        <v>371.8</v>
      </c>
      <c r="P46" s="126">
        <v>290.40000000000003</v>
      </c>
      <c r="Q46" s="127">
        <v>471.90000000000003</v>
      </c>
      <c r="R46" s="136">
        <v>391.6</v>
      </c>
      <c r="S46" s="135"/>
      <c r="T46" s="135"/>
      <c r="U46" s="135"/>
      <c r="V46" s="135"/>
    </row>
    <row r="47" spans="1:22" ht="14.4" customHeight="1" x14ac:dyDescent="0.25">
      <c r="A47" s="24">
        <v>160</v>
      </c>
      <c r="B47" s="147">
        <v>8</v>
      </c>
      <c r="C47" s="125">
        <v>492.2</v>
      </c>
      <c r="D47" s="126">
        <v>434.7</v>
      </c>
      <c r="E47" s="127">
        <v>473.79999999999995</v>
      </c>
      <c r="F47" s="126">
        <v>384.09999999999997</v>
      </c>
      <c r="G47" s="127">
        <v>399.04999999999995</v>
      </c>
      <c r="H47" s="126">
        <v>407.09999999999997</v>
      </c>
      <c r="I47" s="127">
        <v>347.29999999999995</v>
      </c>
      <c r="J47" s="126">
        <v>307.04999999999995</v>
      </c>
      <c r="K47" s="127">
        <v>403.65</v>
      </c>
      <c r="L47" s="126">
        <v>351.9</v>
      </c>
      <c r="M47" s="127">
        <v>422.04999999999995</v>
      </c>
      <c r="N47" s="126">
        <v>369.15</v>
      </c>
      <c r="O47" s="127">
        <v>388.7</v>
      </c>
      <c r="P47" s="126">
        <v>303.59999999999997</v>
      </c>
      <c r="Q47" s="127">
        <v>493.34999999999997</v>
      </c>
      <c r="R47" s="136">
        <v>409.4</v>
      </c>
      <c r="S47" s="135"/>
      <c r="T47" s="135"/>
      <c r="U47" s="135"/>
      <c r="V47" s="135"/>
    </row>
    <row r="48" spans="1:22" ht="14.4" customHeight="1" x14ac:dyDescent="0.25">
      <c r="A48" s="24"/>
      <c r="B48" s="147" t="s">
        <v>19</v>
      </c>
      <c r="C48" s="125">
        <v>513.6</v>
      </c>
      <c r="D48" s="126">
        <v>453.59999999999997</v>
      </c>
      <c r="E48" s="127">
        <v>494.4</v>
      </c>
      <c r="F48" s="126">
        <v>400.8</v>
      </c>
      <c r="G48" s="127">
        <v>416.4</v>
      </c>
      <c r="H48" s="126">
        <v>424.8</v>
      </c>
      <c r="I48" s="127">
        <v>362.4</v>
      </c>
      <c r="J48" s="126">
        <v>320.39999999999998</v>
      </c>
      <c r="K48" s="127">
        <v>421.2</v>
      </c>
      <c r="L48" s="126">
        <v>367.2</v>
      </c>
      <c r="M48" s="127">
        <v>440.4</v>
      </c>
      <c r="N48" s="126">
        <v>385.2</v>
      </c>
      <c r="O48" s="127">
        <v>405.59999999999997</v>
      </c>
      <c r="P48" s="126">
        <v>316.8</v>
      </c>
      <c r="Q48" s="127">
        <v>514.79999999999995</v>
      </c>
      <c r="R48" s="136">
        <v>427.2</v>
      </c>
      <c r="S48" s="135"/>
      <c r="T48" s="135"/>
      <c r="U48" s="135"/>
      <c r="V48" s="135"/>
    </row>
    <row r="49" spans="1:22" ht="14.4" customHeight="1" x14ac:dyDescent="0.25">
      <c r="A49" s="24">
        <v>115</v>
      </c>
      <c r="B49" s="147" t="s">
        <v>20</v>
      </c>
      <c r="C49" s="125">
        <v>342.40000000000003</v>
      </c>
      <c r="D49" s="126">
        <v>302.40000000000003</v>
      </c>
      <c r="E49" s="127">
        <v>329.6</v>
      </c>
      <c r="F49" s="126">
        <v>267.2</v>
      </c>
      <c r="G49" s="127">
        <v>277.60000000000002</v>
      </c>
      <c r="H49" s="126">
        <v>283.2</v>
      </c>
      <c r="I49" s="127">
        <v>241.60000000000002</v>
      </c>
      <c r="J49" s="126">
        <v>213.60000000000002</v>
      </c>
      <c r="K49" s="127">
        <v>280.8</v>
      </c>
      <c r="L49" s="126">
        <v>244.8</v>
      </c>
      <c r="M49" s="127">
        <v>293.60000000000002</v>
      </c>
      <c r="N49" s="126">
        <v>256.8</v>
      </c>
      <c r="O49" s="127">
        <v>270.40000000000003</v>
      </c>
      <c r="P49" s="126">
        <v>211.20000000000002</v>
      </c>
      <c r="Q49" s="127">
        <v>343.20000000000005</v>
      </c>
      <c r="R49" s="136">
        <v>284.8</v>
      </c>
      <c r="S49" s="135"/>
      <c r="T49" s="135"/>
      <c r="U49" s="135"/>
      <c r="V49" s="135"/>
    </row>
    <row r="50" spans="1:22" ht="14.4" customHeight="1" x14ac:dyDescent="0.25">
      <c r="A50" s="24">
        <v>106</v>
      </c>
      <c r="B50" s="147" t="s">
        <v>21</v>
      </c>
      <c r="C50" s="125">
        <v>1048.6000000000001</v>
      </c>
      <c r="D50" s="126">
        <v>926.1</v>
      </c>
      <c r="E50" s="127">
        <v>1009.4000000000001</v>
      </c>
      <c r="F50" s="126">
        <v>818.30000000000007</v>
      </c>
      <c r="G50" s="127">
        <v>850.15000000000009</v>
      </c>
      <c r="H50" s="126">
        <v>867.30000000000007</v>
      </c>
      <c r="I50" s="127">
        <v>739.90000000000009</v>
      </c>
      <c r="J50" s="126">
        <v>654.15000000000009</v>
      </c>
      <c r="K50" s="127">
        <v>859.95</v>
      </c>
      <c r="L50" s="126">
        <v>749.7</v>
      </c>
      <c r="M50" s="127">
        <v>899.15000000000009</v>
      </c>
      <c r="N50" s="126">
        <v>786.45</v>
      </c>
      <c r="O50" s="127">
        <v>828.1</v>
      </c>
      <c r="P50" s="126">
        <v>646.80000000000007</v>
      </c>
      <c r="Q50" s="127">
        <v>1051.0500000000002</v>
      </c>
      <c r="R50" s="136">
        <v>872.2</v>
      </c>
      <c r="S50" s="135"/>
      <c r="T50" s="135"/>
      <c r="U50" s="135"/>
      <c r="V50" s="135"/>
    </row>
    <row r="51" spans="1:22" ht="14.4" customHeight="1" x14ac:dyDescent="0.25">
      <c r="A51" s="24">
        <v>107</v>
      </c>
      <c r="B51" s="147" t="s">
        <v>22</v>
      </c>
      <c r="C51" s="125">
        <v>663.4</v>
      </c>
      <c r="D51" s="126">
        <v>585.9</v>
      </c>
      <c r="E51" s="127">
        <v>638.6</v>
      </c>
      <c r="F51" s="126">
        <v>517.70000000000005</v>
      </c>
      <c r="G51" s="127">
        <v>537.85</v>
      </c>
      <c r="H51" s="126">
        <v>548.70000000000005</v>
      </c>
      <c r="I51" s="127">
        <v>468.1</v>
      </c>
      <c r="J51" s="126">
        <v>413.85</v>
      </c>
      <c r="K51" s="127">
        <v>544.05000000000007</v>
      </c>
      <c r="L51" s="126">
        <v>474.3</v>
      </c>
      <c r="M51" s="127">
        <v>568.85</v>
      </c>
      <c r="N51" s="126">
        <v>497.55</v>
      </c>
      <c r="O51" s="127">
        <v>523.9</v>
      </c>
      <c r="P51" s="126">
        <v>409.2</v>
      </c>
      <c r="Q51" s="127">
        <v>664.95</v>
      </c>
      <c r="R51" s="136">
        <v>551.80000000000007</v>
      </c>
      <c r="S51" s="135"/>
      <c r="T51" s="135"/>
      <c r="U51" s="135"/>
      <c r="V51" s="135"/>
    </row>
    <row r="52" spans="1:22" ht="14.4" customHeight="1" x14ac:dyDescent="0.25">
      <c r="A52" s="24">
        <v>108</v>
      </c>
      <c r="B52" s="147" t="s">
        <v>23</v>
      </c>
      <c r="C52" s="125">
        <v>1134.2</v>
      </c>
      <c r="D52" s="126">
        <v>1001.6999999999999</v>
      </c>
      <c r="E52" s="127">
        <v>1091.8</v>
      </c>
      <c r="F52" s="126">
        <v>885.1</v>
      </c>
      <c r="G52" s="127">
        <v>919.55</v>
      </c>
      <c r="H52" s="126">
        <v>938.1</v>
      </c>
      <c r="I52" s="127">
        <v>800.3</v>
      </c>
      <c r="J52" s="126">
        <v>707.55</v>
      </c>
      <c r="K52" s="127">
        <v>930.15</v>
      </c>
      <c r="L52" s="126">
        <v>810.9</v>
      </c>
      <c r="M52" s="127">
        <v>972.55</v>
      </c>
      <c r="N52" s="126">
        <v>850.65</v>
      </c>
      <c r="O52" s="127">
        <v>895.69999999999993</v>
      </c>
      <c r="P52" s="126">
        <v>699.6</v>
      </c>
      <c r="Q52" s="127">
        <v>1136.8499999999999</v>
      </c>
      <c r="R52" s="136">
        <v>943.4</v>
      </c>
      <c r="S52" s="135"/>
      <c r="T52" s="135"/>
      <c r="U52" s="135"/>
      <c r="V52" s="135"/>
    </row>
    <row r="53" spans="1:22" ht="14.4" customHeight="1" x14ac:dyDescent="0.25">
      <c r="A53" s="24">
        <v>109</v>
      </c>
      <c r="B53" s="147" t="s">
        <v>24</v>
      </c>
      <c r="C53" s="125">
        <v>770.4</v>
      </c>
      <c r="D53" s="126">
        <v>680.4</v>
      </c>
      <c r="E53" s="127">
        <v>741.6</v>
      </c>
      <c r="F53" s="126">
        <v>601.20000000000005</v>
      </c>
      <c r="G53" s="127">
        <v>624.6</v>
      </c>
      <c r="H53" s="126">
        <v>637.20000000000005</v>
      </c>
      <c r="I53" s="127">
        <v>543.6</v>
      </c>
      <c r="J53" s="126">
        <v>480.6</v>
      </c>
      <c r="K53" s="127">
        <v>631.80000000000007</v>
      </c>
      <c r="L53" s="126">
        <v>550.80000000000007</v>
      </c>
      <c r="M53" s="127">
        <v>660.6</v>
      </c>
      <c r="N53" s="126">
        <v>577.80000000000007</v>
      </c>
      <c r="O53" s="127">
        <v>608.4</v>
      </c>
      <c r="P53" s="126">
        <v>475.2</v>
      </c>
      <c r="Q53" s="127">
        <v>772.2</v>
      </c>
      <c r="R53" s="136">
        <v>640.80000000000007</v>
      </c>
      <c r="S53" s="135"/>
      <c r="T53" s="135"/>
      <c r="U53" s="135"/>
      <c r="V53" s="135"/>
    </row>
    <row r="54" spans="1:22" ht="14.4" customHeight="1" x14ac:dyDescent="0.25">
      <c r="A54" s="24">
        <v>128</v>
      </c>
      <c r="B54" s="147" t="s">
        <v>25</v>
      </c>
      <c r="C54" s="125">
        <v>706.19999999999993</v>
      </c>
      <c r="D54" s="126">
        <v>623.69999999999993</v>
      </c>
      <c r="E54" s="127">
        <v>679.8</v>
      </c>
      <c r="F54" s="126">
        <v>551.1</v>
      </c>
      <c r="G54" s="127">
        <v>572.54999999999995</v>
      </c>
      <c r="H54" s="126">
        <v>584.1</v>
      </c>
      <c r="I54" s="127">
        <v>498.29999999999995</v>
      </c>
      <c r="J54" s="126">
        <v>440.54999999999995</v>
      </c>
      <c r="K54" s="127">
        <v>579.15</v>
      </c>
      <c r="L54" s="126">
        <v>504.9</v>
      </c>
      <c r="M54" s="127">
        <v>605.54999999999995</v>
      </c>
      <c r="N54" s="126">
        <v>529.65</v>
      </c>
      <c r="O54" s="127">
        <v>557.69999999999993</v>
      </c>
      <c r="P54" s="126">
        <v>435.59999999999997</v>
      </c>
      <c r="Q54" s="127">
        <v>707.84999999999991</v>
      </c>
      <c r="R54" s="136">
        <v>587.4</v>
      </c>
      <c r="S54" s="135"/>
      <c r="T54" s="135"/>
      <c r="U54" s="135"/>
      <c r="V54" s="135"/>
    </row>
    <row r="55" spans="1:22" ht="14.4" customHeight="1" thickBot="1" x14ac:dyDescent="0.3">
      <c r="A55" s="31">
        <v>165</v>
      </c>
      <c r="B55" s="148" t="s">
        <v>26</v>
      </c>
      <c r="C55" s="130">
        <v>342.40000000000003</v>
      </c>
      <c r="D55" s="131">
        <v>302.40000000000003</v>
      </c>
      <c r="E55" s="132">
        <v>329.6</v>
      </c>
      <c r="F55" s="131">
        <v>267.2</v>
      </c>
      <c r="G55" s="132">
        <v>277.60000000000002</v>
      </c>
      <c r="H55" s="131">
        <v>283.2</v>
      </c>
      <c r="I55" s="132">
        <v>241.60000000000002</v>
      </c>
      <c r="J55" s="131">
        <v>213.60000000000002</v>
      </c>
      <c r="K55" s="132">
        <v>280.8</v>
      </c>
      <c r="L55" s="131">
        <v>244.8</v>
      </c>
      <c r="M55" s="132">
        <v>293.60000000000002</v>
      </c>
      <c r="N55" s="131">
        <v>256.8</v>
      </c>
      <c r="O55" s="132">
        <v>270.40000000000003</v>
      </c>
      <c r="P55" s="131">
        <v>211.20000000000002</v>
      </c>
      <c r="Q55" s="132">
        <v>343.20000000000005</v>
      </c>
      <c r="R55" s="137">
        <v>284.8</v>
      </c>
      <c r="S55" s="135"/>
      <c r="T55" s="135"/>
      <c r="U55" s="135"/>
      <c r="V55" s="135"/>
    </row>
    <row r="56" spans="1:22" ht="14.4" customHeight="1" x14ac:dyDescent="0.2"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</row>
    <row r="57" spans="1:22" ht="14.4" customHeight="1" x14ac:dyDescent="0.2"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</row>
    <row r="58" spans="1:22" ht="14.4" customHeight="1" x14ac:dyDescent="0.2"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</row>
    <row r="59" spans="1:22" ht="14.4" customHeight="1" x14ac:dyDescent="0.2"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</row>
    <row r="60" spans="1:22" ht="14.4" customHeight="1" x14ac:dyDescent="0.2"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</row>
    <row r="61" spans="1:22" ht="14.4" customHeight="1" x14ac:dyDescent="0.2"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</row>
    <row r="62" spans="1:22" ht="14.4" customHeight="1" x14ac:dyDescent="0.2"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</row>
    <row r="63" spans="1:22" ht="14.4" customHeight="1" x14ac:dyDescent="0.2"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</row>
    <row r="64" spans="1:22" ht="14.4" customHeight="1" x14ac:dyDescent="0.2"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</row>
    <row r="65" spans="2:22" ht="14.4" customHeight="1" x14ac:dyDescent="0.2"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</row>
    <row r="66" spans="2:22" ht="14.4" customHeight="1" x14ac:dyDescent="0.2"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</row>
    <row r="67" spans="2:22" ht="14.4" customHeight="1" x14ac:dyDescent="0.2"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</row>
    <row r="68" spans="2:22" ht="14.4" customHeight="1" x14ac:dyDescent="0.2"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</row>
    <row r="69" spans="2:22" ht="14.4" customHeight="1" x14ac:dyDescent="0.2"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</row>
  </sheetData>
  <printOptions horizontalCentered="1"/>
  <pageMargins left="0" right="0" top="0.5" bottom="0" header="0" footer="0.05"/>
  <pageSetup scale="97" orientation="portrait" r:id="rId1"/>
  <headerFooter alignWithMargins="0">
    <oddFooter>&amp;C&amp;9&amp;A&amp;R&amp;9Effective February 1,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88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8.88671875" defaultRowHeight="14.4" customHeight="1" x14ac:dyDescent="0.2"/>
  <cols>
    <col min="1" max="1" width="5.88671875" style="3" customWidth="1"/>
    <col min="2" max="2" width="5.88671875" style="3" bestFit="1" customWidth="1"/>
    <col min="3" max="3" width="6.21875" style="3" bestFit="1" customWidth="1"/>
    <col min="4" max="4" width="4.88671875" style="3" bestFit="1" customWidth="1"/>
    <col min="5" max="5" width="6.21875" style="3" bestFit="1" customWidth="1"/>
    <col min="6" max="6" width="4.88671875" style="3" bestFit="1" customWidth="1"/>
    <col min="7" max="7" width="6.21875" style="3" bestFit="1" customWidth="1"/>
    <col min="8" max="8" width="4.88671875" style="3" bestFit="1" customWidth="1"/>
    <col min="9" max="9" width="6.21875" style="3" bestFit="1" customWidth="1"/>
    <col min="10" max="13" width="4.88671875" style="3" bestFit="1" customWidth="1"/>
    <col min="14" max="14" width="6.21875" style="3" bestFit="1" customWidth="1"/>
    <col min="15" max="18" width="4.88671875" style="3" bestFit="1" customWidth="1"/>
    <col min="19" max="16384" width="8.88671875" style="3"/>
  </cols>
  <sheetData>
    <row r="1" spans="1:23" s="9" customFormat="1" ht="14.4" customHeight="1" x14ac:dyDescent="0.2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  <c r="Q1" s="8"/>
      <c r="R1" s="7"/>
    </row>
    <row r="2" spans="1:23" s="9" customFormat="1" ht="14.4" customHeight="1" x14ac:dyDescent="0.25">
      <c r="A2" s="10"/>
      <c r="B2" s="10"/>
      <c r="P2" s="11"/>
    </row>
    <row r="3" spans="1:23" s="9" customFormat="1" ht="14.4" customHeight="1" x14ac:dyDescent="0.25">
      <c r="A3" s="9" t="s">
        <v>1</v>
      </c>
      <c r="R3" s="36"/>
    </row>
    <row r="4" spans="1:23" s="9" customFormat="1" ht="2.7" customHeight="1" x14ac:dyDescent="0.25">
      <c r="A4" s="12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3" s="9" customFormat="1" ht="14.4" customHeight="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3" s="9" customFormat="1" ht="14.4" customHeight="1" thickBot="1" x14ac:dyDescent="0.3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3" ht="14.4" customHeight="1" x14ac:dyDescent="0.25">
      <c r="A7" s="14" t="s">
        <v>2</v>
      </c>
      <c r="B7" s="15"/>
      <c r="C7" s="16">
        <v>46</v>
      </c>
      <c r="D7" s="15"/>
      <c r="E7" s="17">
        <v>47</v>
      </c>
      <c r="F7" s="15"/>
      <c r="G7" s="17">
        <v>48</v>
      </c>
      <c r="H7" s="15"/>
      <c r="I7" s="17">
        <v>49</v>
      </c>
      <c r="J7" s="15"/>
      <c r="K7" s="17">
        <v>51</v>
      </c>
      <c r="L7" s="15"/>
      <c r="M7" s="17">
        <v>52</v>
      </c>
      <c r="N7" s="15"/>
      <c r="O7" s="17">
        <v>53</v>
      </c>
      <c r="P7" s="15"/>
      <c r="Q7" s="17">
        <v>54</v>
      </c>
      <c r="R7" s="18"/>
    </row>
    <row r="8" spans="1:23" ht="14.4" customHeight="1" x14ac:dyDescent="0.25">
      <c r="A8" s="19" t="s">
        <v>3</v>
      </c>
      <c r="B8" s="20" t="s">
        <v>4</v>
      </c>
      <c r="C8" s="21" t="s">
        <v>5</v>
      </c>
      <c r="D8" s="22" t="s">
        <v>6</v>
      </c>
      <c r="E8" s="21" t="s">
        <v>5</v>
      </c>
      <c r="F8" s="22" t="s">
        <v>6</v>
      </c>
      <c r="G8" s="21" t="s">
        <v>5</v>
      </c>
      <c r="H8" s="22" t="s">
        <v>6</v>
      </c>
      <c r="I8" s="21" t="s">
        <v>5</v>
      </c>
      <c r="J8" s="22" t="s">
        <v>6</v>
      </c>
      <c r="K8" s="21" t="s">
        <v>5</v>
      </c>
      <c r="L8" s="22" t="s">
        <v>6</v>
      </c>
      <c r="M8" s="21" t="s">
        <v>5</v>
      </c>
      <c r="N8" s="22" t="s">
        <v>6</v>
      </c>
      <c r="O8" s="21" t="s">
        <v>5</v>
      </c>
      <c r="P8" s="22" t="s">
        <v>6</v>
      </c>
      <c r="Q8" s="21" t="s">
        <v>5</v>
      </c>
      <c r="R8" s="23" t="s">
        <v>6</v>
      </c>
    </row>
    <row r="9" spans="1:23" ht="14.4" customHeight="1" x14ac:dyDescent="0.25">
      <c r="A9" s="24">
        <v>111</v>
      </c>
      <c r="B9" s="5" t="s">
        <v>7</v>
      </c>
      <c r="C9" s="125">
        <v>298</v>
      </c>
      <c r="D9" s="126">
        <v>293</v>
      </c>
      <c r="E9" s="127">
        <v>317</v>
      </c>
      <c r="F9" s="126">
        <v>284</v>
      </c>
      <c r="G9" s="127">
        <v>353</v>
      </c>
      <c r="H9" s="126">
        <v>301</v>
      </c>
      <c r="I9" s="127">
        <v>371</v>
      </c>
      <c r="J9" s="126">
        <v>320</v>
      </c>
      <c r="K9" s="127">
        <v>265</v>
      </c>
      <c r="L9" s="126">
        <v>322</v>
      </c>
      <c r="M9" s="127">
        <v>297</v>
      </c>
      <c r="N9" s="126">
        <v>356</v>
      </c>
      <c r="O9" s="127">
        <v>301</v>
      </c>
      <c r="P9" s="126">
        <v>314</v>
      </c>
      <c r="Q9" s="127">
        <v>305</v>
      </c>
      <c r="R9" s="136">
        <v>266</v>
      </c>
      <c r="S9" s="135"/>
      <c r="T9" s="135"/>
      <c r="U9" s="135"/>
      <c r="V9" s="135"/>
      <c r="W9" s="135"/>
    </row>
    <row r="10" spans="1:23" ht="14.4" customHeight="1" x14ac:dyDescent="0.25">
      <c r="A10" s="24">
        <v>113</v>
      </c>
      <c r="B10" s="5" t="s">
        <v>8</v>
      </c>
      <c r="C10" s="125">
        <v>327.8</v>
      </c>
      <c r="D10" s="126">
        <v>322.3</v>
      </c>
      <c r="E10" s="127">
        <v>348.70000000000005</v>
      </c>
      <c r="F10" s="126">
        <v>312.40000000000003</v>
      </c>
      <c r="G10" s="127">
        <v>388.3</v>
      </c>
      <c r="H10" s="126">
        <v>331.1</v>
      </c>
      <c r="I10" s="127">
        <v>408.1</v>
      </c>
      <c r="J10" s="126">
        <v>352</v>
      </c>
      <c r="K10" s="127">
        <v>291.5</v>
      </c>
      <c r="L10" s="126">
        <v>354.20000000000005</v>
      </c>
      <c r="M10" s="127">
        <v>326.70000000000005</v>
      </c>
      <c r="N10" s="126">
        <v>391.6</v>
      </c>
      <c r="O10" s="127">
        <v>331.1</v>
      </c>
      <c r="P10" s="126">
        <v>345.40000000000003</v>
      </c>
      <c r="Q10" s="127">
        <v>335.5</v>
      </c>
      <c r="R10" s="136">
        <v>292.60000000000002</v>
      </c>
      <c r="S10" s="135"/>
      <c r="T10" s="135"/>
      <c r="U10" s="135"/>
      <c r="V10" s="135"/>
      <c r="W10" s="135"/>
    </row>
    <row r="11" spans="1:23" ht="14.4" customHeight="1" x14ac:dyDescent="0.25">
      <c r="A11" s="24">
        <v>114</v>
      </c>
      <c r="B11" s="5" t="s">
        <v>9</v>
      </c>
      <c r="C11" s="125">
        <v>327.8</v>
      </c>
      <c r="D11" s="126">
        <v>322.3</v>
      </c>
      <c r="E11" s="127">
        <v>348.70000000000005</v>
      </c>
      <c r="F11" s="126">
        <v>312.40000000000003</v>
      </c>
      <c r="G11" s="127">
        <v>388.3</v>
      </c>
      <c r="H11" s="126">
        <v>331.1</v>
      </c>
      <c r="I11" s="127">
        <v>408.1</v>
      </c>
      <c r="J11" s="126">
        <v>352</v>
      </c>
      <c r="K11" s="127">
        <v>291.5</v>
      </c>
      <c r="L11" s="126">
        <v>354.20000000000005</v>
      </c>
      <c r="M11" s="127">
        <v>326.70000000000005</v>
      </c>
      <c r="N11" s="126">
        <v>391.6</v>
      </c>
      <c r="O11" s="127">
        <v>331.1</v>
      </c>
      <c r="P11" s="126">
        <v>345.40000000000003</v>
      </c>
      <c r="Q11" s="127">
        <v>335.5</v>
      </c>
      <c r="R11" s="136">
        <v>292.60000000000002</v>
      </c>
      <c r="S11" s="135"/>
      <c r="T11" s="135"/>
      <c r="U11" s="135"/>
      <c r="V11" s="135"/>
      <c r="W11" s="135"/>
    </row>
    <row r="12" spans="1:23" ht="14.4" customHeight="1" x14ac:dyDescent="0.25">
      <c r="A12" s="24">
        <v>102</v>
      </c>
      <c r="B12" s="5" t="s">
        <v>10</v>
      </c>
      <c r="C12" s="125">
        <v>804.6</v>
      </c>
      <c r="D12" s="126">
        <v>791.1</v>
      </c>
      <c r="E12" s="127">
        <v>855.90000000000009</v>
      </c>
      <c r="F12" s="126">
        <v>766.80000000000007</v>
      </c>
      <c r="G12" s="127">
        <v>953.1</v>
      </c>
      <c r="H12" s="126">
        <v>812.7</v>
      </c>
      <c r="I12" s="127">
        <v>1001.7</v>
      </c>
      <c r="J12" s="126">
        <v>864</v>
      </c>
      <c r="K12" s="127">
        <v>715.5</v>
      </c>
      <c r="L12" s="126">
        <v>869.40000000000009</v>
      </c>
      <c r="M12" s="127">
        <v>801.90000000000009</v>
      </c>
      <c r="N12" s="126">
        <v>961.2</v>
      </c>
      <c r="O12" s="127">
        <v>812.7</v>
      </c>
      <c r="P12" s="126">
        <v>847.80000000000007</v>
      </c>
      <c r="Q12" s="127">
        <v>823.5</v>
      </c>
      <c r="R12" s="136">
        <v>718.2</v>
      </c>
      <c r="S12" s="135"/>
      <c r="T12" s="135"/>
      <c r="U12" s="135"/>
      <c r="V12" s="135"/>
      <c r="W12" s="135"/>
    </row>
    <row r="13" spans="1:23" ht="14.4" customHeight="1" x14ac:dyDescent="0.25">
      <c r="A13" s="24">
        <v>103</v>
      </c>
      <c r="B13" s="5" t="s">
        <v>11</v>
      </c>
      <c r="C13" s="125">
        <v>506.59999999999997</v>
      </c>
      <c r="D13" s="126">
        <v>498.09999999999997</v>
      </c>
      <c r="E13" s="127">
        <v>538.9</v>
      </c>
      <c r="F13" s="126">
        <v>482.8</v>
      </c>
      <c r="G13" s="127">
        <v>600.1</v>
      </c>
      <c r="H13" s="126">
        <v>511.7</v>
      </c>
      <c r="I13" s="127">
        <v>630.69999999999993</v>
      </c>
      <c r="J13" s="126">
        <v>544</v>
      </c>
      <c r="K13" s="127">
        <v>450.5</v>
      </c>
      <c r="L13" s="126">
        <v>547.4</v>
      </c>
      <c r="M13" s="127">
        <v>504.9</v>
      </c>
      <c r="N13" s="126">
        <v>605.19999999999993</v>
      </c>
      <c r="O13" s="127">
        <v>511.7</v>
      </c>
      <c r="P13" s="126">
        <v>533.79999999999995</v>
      </c>
      <c r="Q13" s="127">
        <v>518.5</v>
      </c>
      <c r="R13" s="136">
        <v>452.2</v>
      </c>
      <c r="S13" s="135"/>
      <c r="T13" s="135"/>
      <c r="U13" s="135"/>
      <c r="V13" s="135"/>
      <c r="W13" s="135"/>
    </row>
    <row r="14" spans="1:23" ht="14.4" customHeight="1" x14ac:dyDescent="0.25">
      <c r="A14" s="24">
        <v>104</v>
      </c>
      <c r="B14" s="5" t="s">
        <v>12</v>
      </c>
      <c r="C14" s="125">
        <v>879.1</v>
      </c>
      <c r="D14" s="126">
        <v>864.35</v>
      </c>
      <c r="E14" s="127">
        <v>935.15000000000009</v>
      </c>
      <c r="F14" s="126">
        <v>837.80000000000007</v>
      </c>
      <c r="G14" s="127">
        <v>1041.3500000000001</v>
      </c>
      <c r="H14" s="126">
        <v>887.95</v>
      </c>
      <c r="I14" s="127">
        <v>1094.45</v>
      </c>
      <c r="J14" s="126">
        <v>944</v>
      </c>
      <c r="K14" s="127">
        <v>781.75</v>
      </c>
      <c r="L14" s="126">
        <v>949.90000000000009</v>
      </c>
      <c r="M14" s="127">
        <v>876.15000000000009</v>
      </c>
      <c r="N14" s="126">
        <v>1050.2</v>
      </c>
      <c r="O14" s="127">
        <v>887.95</v>
      </c>
      <c r="P14" s="126">
        <v>926.30000000000007</v>
      </c>
      <c r="Q14" s="127">
        <v>899.75</v>
      </c>
      <c r="R14" s="136">
        <v>784.7</v>
      </c>
      <c r="S14" s="135"/>
      <c r="T14" s="135"/>
      <c r="U14" s="135"/>
      <c r="V14" s="135"/>
      <c r="W14" s="135"/>
    </row>
    <row r="15" spans="1:23" ht="14.4" customHeight="1" x14ac:dyDescent="0.25">
      <c r="A15" s="24">
        <v>105</v>
      </c>
      <c r="B15" s="5" t="s">
        <v>13</v>
      </c>
      <c r="C15" s="125">
        <v>596</v>
      </c>
      <c r="D15" s="126">
        <v>586</v>
      </c>
      <c r="E15" s="127">
        <v>634</v>
      </c>
      <c r="F15" s="126">
        <v>568</v>
      </c>
      <c r="G15" s="127">
        <v>706</v>
      </c>
      <c r="H15" s="126">
        <v>602</v>
      </c>
      <c r="I15" s="127">
        <v>742</v>
      </c>
      <c r="J15" s="126">
        <v>640</v>
      </c>
      <c r="K15" s="127">
        <v>530</v>
      </c>
      <c r="L15" s="126">
        <v>644</v>
      </c>
      <c r="M15" s="127">
        <v>594</v>
      </c>
      <c r="N15" s="126">
        <v>712</v>
      </c>
      <c r="O15" s="127">
        <v>602</v>
      </c>
      <c r="P15" s="126">
        <v>628</v>
      </c>
      <c r="Q15" s="127">
        <v>610</v>
      </c>
      <c r="R15" s="136">
        <v>532</v>
      </c>
      <c r="S15" s="135"/>
      <c r="T15" s="135"/>
      <c r="U15" s="135"/>
      <c r="V15" s="135"/>
      <c r="W15" s="135"/>
    </row>
    <row r="16" spans="1:23" ht="14.4" customHeight="1" x14ac:dyDescent="0.25">
      <c r="A16" s="24">
        <v>124</v>
      </c>
      <c r="B16" s="5" t="s">
        <v>14</v>
      </c>
      <c r="C16" s="125">
        <v>670.5</v>
      </c>
      <c r="D16" s="126">
        <v>659.25</v>
      </c>
      <c r="E16" s="127">
        <v>713.25</v>
      </c>
      <c r="F16" s="126">
        <v>639</v>
      </c>
      <c r="G16" s="127">
        <v>794.25</v>
      </c>
      <c r="H16" s="126">
        <v>677.25</v>
      </c>
      <c r="I16" s="127">
        <v>834.75</v>
      </c>
      <c r="J16" s="126">
        <v>720</v>
      </c>
      <c r="K16" s="127">
        <v>596.25</v>
      </c>
      <c r="L16" s="126">
        <v>724.5</v>
      </c>
      <c r="M16" s="127">
        <v>668.25</v>
      </c>
      <c r="N16" s="126">
        <v>801</v>
      </c>
      <c r="O16" s="127">
        <v>677.25</v>
      </c>
      <c r="P16" s="126">
        <v>706.5</v>
      </c>
      <c r="Q16" s="127">
        <v>686.25</v>
      </c>
      <c r="R16" s="136">
        <v>598.5</v>
      </c>
      <c r="S16" s="135"/>
      <c r="T16" s="135"/>
      <c r="U16" s="135"/>
      <c r="V16" s="135"/>
      <c r="W16" s="135"/>
    </row>
    <row r="17" spans="1:23" ht="14.4" customHeight="1" x14ac:dyDescent="0.25">
      <c r="A17" s="24">
        <v>130</v>
      </c>
      <c r="B17" s="5">
        <v>3</v>
      </c>
      <c r="C17" s="125">
        <v>342.7</v>
      </c>
      <c r="D17" s="126">
        <v>336.95</v>
      </c>
      <c r="E17" s="127">
        <v>364.54999999999995</v>
      </c>
      <c r="F17" s="126">
        <v>326.59999999999997</v>
      </c>
      <c r="G17" s="127">
        <v>405.95</v>
      </c>
      <c r="H17" s="126">
        <v>346.15</v>
      </c>
      <c r="I17" s="127">
        <v>426.65</v>
      </c>
      <c r="J17" s="126">
        <v>368</v>
      </c>
      <c r="K17" s="127">
        <v>304.75</v>
      </c>
      <c r="L17" s="126">
        <v>370.29999999999995</v>
      </c>
      <c r="M17" s="127">
        <v>341.54999999999995</v>
      </c>
      <c r="N17" s="126">
        <v>409.4</v>
      </c>
      <c r="O17" s="127">
        <v>346.15</v>
      </c>
      <c r="P17" s="126">
        <v>361.09999999999997</v>
      </c>
      <c r="Q17" s="127">
        <v>350.75</v>
      </c>
      <c r="R17" s="136">
        <v>305.89999999999998</v>
      </c>
      <c r="S17" s="135"/>
      <c r="T17" s="135"/>
      <c r="U17" s="135"/>
      <c r="V17" s="135"/>
      <c r="W17" s="135"/>
    </row>
    <row r="18" spans="1:23" ht="14.4" customHeight="1" x14ac:dyDescent="0.25">
      <c r="A18" s="24"/>
      <c r="B18" s="5" t="s">
        <v>15</v>
      </c>
      <c r="C18" s="125">
        <v>357.59999999999997</v>
      </c>
      <c r="D18" s="126">
        <v>351.59999999999997</v>
      </c>
      <c r="E18" s="127">
        <v>380.4</v>
      </c>
      <c r="F18" s="126">
        <v>340.8</v>
      </c>
      <c r="G18" s="127">
        <v>423.59999999999997</v>
      </c>
      <c r="H18" s="126">
        <v>361.2</v>
      </c>
      <c r="I18" s="127">
        <v>445.2</v>
      </c>
      <c r="J18" s="126">
        <v>384</v>
      </c>
      <c r="K18" s="127">
        <v>318</v>
      </c>
      <c r="L18" s="126">
        <v>386.4</v>
      </c>
      <c r="M18" s="127">
        <v>356.4</v>
      </c>
      <c r="N18" s="126">
        <v>427.2</v>
      </c>
      <c r="O18" s="127">
        <v>361.2</v>
      </c>
      <c r="P18" s="126">
        <v>376.8</v>
      </c>
      <c r="Q18" s="127">
        <v>366</v>
      </c>
      <c r="R18" s="136">
        <v>319.2</v>
      </c>
      <c r="S18" s="135"/>
      <c r="T18" s="135"/>
      <c r="U18" s="135"/>
      <c r="V18" s="135"/>
      <c r="W18" s="135"/>
    </row>
    <row r="19" spans="1:23" ht="14.4" customHeight="1" x14ac:dyDescent="0.25">
      <c r="A19" s="24">
        <v>161</v>
      </c>
      <c r="B19" s="5" t="s">
        <v>16</v>
      </c>
      <c r="C19" s="125">
        <v>298</v>
      </c>
      <c r="D19" s="126">
        <v>293</v>
      </c>
      <c r="E19" s="127">
        <v>317</v>
      </c>
      <c r="F19" s="126">
        <v>284</v>
      </c>
      <c r="G19" s="127">
        <v>353</v>
      </c>
      <c r="H19" s="126">
        <v>301</v>
      </c>
      <c r="I19" s="127">
        <v>371</v>
      </c>
      <c r="J19" s="126">
        <v>320</v>
      </c>
      <c r="K19" s="127">
        <v>265</v>
      </c>
      <c r="L19" s="126">
        <v>322</v>
      </c>
      <c r="M19" s="127">
        <v>297</v>
      </c>
      <c r="N19" s="126">
        <v>356</v>
      </c>
      <c r="O19" s="127">
        <v>301</v>
      </c>
      <c r="P19" s="126">
        <v>314</v>
      </c>
      <c r="Q19" s="127">
        <v>305</v>
      </c>
      <c r="R19" s="136">
        <v>266</v>
      </c>
      <c r="S19" s="135"/>
      <c r="T19" s="135"/>
      <c r="U19" s="135"/>
      <c r="V19" s="135"/>
      <c r="W19" s="135"/>
    </row>
    <row r="20" spans="1:23" ht="14.4" customHeight="1" x14ac:dyDescent="0.25">
      <c r="A20" s="24">
        <v>163</v>
      </c>
      <c r="B20" s="5" t="s">
        <v>17</v>
      </c>
      <c r="C20" s="125">
        <v>327.8</v>
      </c>
      <c r="D20" s="126">
        <v>322.3</v>
      </c>
      <c r="E20" s="127">
        <v>348.70000000000005</v>
      </c>
      <c r="F20" s="126">
        <v>312.40000000000003</v>
      </c>
      <c r="G20" s="127">
        <v>388.3</v>
      </c>
      <c r="H20" s="126">
        <v>331.1</v>
      </c>
      <c r="I20" s="127">
        <v>408.1</v>
      </c>
      <c r="J20" s="126">
        <v>352</v>
      </c>
      <c r="K20" s="127">
        <v>291.5</v>
      </c>
      <c r="L20" s="126">
        <v>354.20000000000005</v>
      </c>
      <c r="M20" s="127">
        <v>326.70000000000005</v>
      </c>
      <c r="N20" s="126">
        <v>391.6</v>
      </c>
      <c r="O20" s="127">
        <v>331.1</v>
      </c>
      <c r="P20" s="126">
        <v>345.40000000000003</v>
      </c>
      <c r="Q20" s="127">
        <v>335.5</v>
      </c>
      <c r="R20" s="136">
        <v>292.60000000000002</v>
      </c>
      <c r="S20" s="135"/>
      <c r="T20" s="135"/>
      <c r="U20" s="135"/>
      <c r="V20" s="135"/>
      <c r="W20" s="135"/>
    </row>
    <row r="21" spans="1:23" ht="14.4" customHeight="1" x14ac:dyDescent="0.25">
      <c r="A21" s="24">
        <v>164</v>
      </c>
      <c r="B21" s="5" t="s">
        <v>18</v>
      </c>
      <c r="C21" s="125">
        <v>327.8</v>
      </c>
      <c r="D21" s="126">
        <v>322.3</v>
      </c>
      <c r="E21" s="127">
        <v>348.70000000000005</v>
      </c>
      <c r="F21" s="126">
        <v>312.40000000000003</v>
      </c>
      <c r="G21" s="127">
        <v>388.3</v>
      </c>
      <c r="H21" s="126">
        <v>331.1</v>
      </c>
      <c r="I21" s="127">
        <v>408.1</v>
      </c>
      <c r="J21" s="126">
        <v>352</v>
      </c>
      <c r="K21" s="127">
        <v>291.5</v>
      </c>
      <c r="L21" s="126">
        <v>354.20000000000005</v>
      </c>
      <c r="M21" s="127">
        <v>326.70000000000005</v>
      </c>
      <c r="N21" s="126">
        <v>391.6</v>
      </c>
      <c r="O21" s="127">
        <v>331.1</v>
      </c>
      <c r="P21" s="126">
        <v>345.40000000000003</v>
      </c>
      <c r="Q21" s="127">
        <v>335.5</v>
      </c>
      <c r="R21" s="136">
        <v>292.60000000000002</v>
      </c>
      <c r="S21" s="135"/>
      <c r="T21" s="135"/>
      <c r="U21" s="135"/>
      <c r="V21" s="135"/>
      <c r="W21" s="135"/>
    </row>
    <row r="22" spans="1:23" ht="14.4" customHeight="1" x14ac:dyDescent="0.25">
      <c r="A22" s="24">
        <v>160</v>
      </c>
      <c r="B22" s="5">
        <v>8</v>
      </c>
      <c r="C22" s="125">
        <v>342.7</v>
      </c>
      <c r="D22" s="126">
        <v>336.95</v>
      </c>
      <c r="E22" s="127">
        <v>364.54999999999995</v>
      </c>
      <c r="F22" s="126">
        <v>326.59999999999997</v>
      </c>
      <c r="G22" s="127">
        <v>405.95</v>
      </c>
      <c r="H22" s="126">
        <v>346.15</v>
      </c>
      <c r="I22" s="127">
        <v>426.65</v>
      </c>
      <c r="J22" s="126">
        <v>368</v>
      </c>
      <c r="K22" s="127">
        <v>304.75</v>
      </c>
      <c r="L22" s="126">
        <v>370.29999999999995</v>
      </c>
      <c r="M22" s="127">
        <v>341.54999999999995</v>
      </c>
      <c r="N22" s="126">
        <v>409.4</v>
      </c>
      <c r="O22" s="127">
        <v>346.15</v>
      </c>
      <c r="P22" s="126">
        <v>361.09999999999997</v>
      </c>
      <c r="Q22" s="127">
        <v>350.75</v>
      </c>
      <c r="R22" s="136">
        <v>305.89999999999998</v>
      </c>
      <c r="S22" s="135"/>
      <c r="T22" s="135"/>
      <c r="U22" s="135"/>
      <c r="V22" s="135"/>
      <c r="W22" s="135"/>
    </row>
    <row r="23" spans="1:23" ht="14.4" customHeight="1" x14ac:dyDescent="0.25">
      <c r="A23" s="24"/>
      <c r="B23" s="5" t="s">
        <v>19</v>
      </c>
      <c r="C23" s="125">
        <v>357.59999999999997</v>
      </c>
      <c r="D23" s="126">
        <v>351.59999999999997</v>
      </c>
      <c r="E23" s="127">
        <v>380.4</v>
      </c>
      <c r="F23" s="126">
        <v>340.8</v>
      </c>
      <c r="G23" s="127">
        <v>423.59999999999997</v>
      </c>
      <c r="H23" s="126">
        <v>361.2</v>
      </c>
      <c r="I23" s="127">
        <v>445.2</v>
      </c>
      <c r="J23" s="126">
        <v>384</v>
      </c>
      <c r="K23" s="127">
        <v>318</v>
      </c>
      <c r="L23" s="126">
        <v>386.4</v>
      </c>
      <c r="M23" s="127">
        <v>356.4</v>
      </c>
      <c r="N23" s="126">
        <v>427.2</v>
      </c>
      <c r="O23" s="127">
        <v>361.2</v>
      </c>
      <c r="P23" s="126">
        <v>376.8</v>
      </c>
      <c r="Q23" s="127">
        <v>366</v>
      </c>
      <c r="R23" s="136">
        <v>319.2</v>
      </c>
      <c r="S23" s="135"/>
      <c r="T23" s="135"/>
      <c r="U23" s="135"/>
      <c r="V23" s="135"/>
      <c r="W23" s="135"/>
    </row>
    <row r="24" spans="1:23" ht="14.4" customHeight="1" x14ac:dyDescent="0.25">
      <c r="A24" s="24">
        <v>115</v>
      </c>
      <c r="B24" s="5" t="s">
        <v>20</v>
      </c>
      <c r="C24" s="125">
        <v>238.4</v>
      </c>
      <c r="D24" s="126">
        <v>234.4</v>
      </c>
      <c r="E24" s="127">
        <v>253.60000000000002</v>
      </c>
      <c r="F24" s="126">
        <v>227.20000000000002</v>
      </c>
      <c r="G24" s="127">
        <v>282.40000000000003</v>
      </c>
      <c r="H24" s="126">
        <v>240.8</v>
      </c>
      <c r="I24" s="127">
        <v>296.8</v>
      </c>
      <c r="J24" s="126">
        <v>256</v>
      </c>
      <c r="K24" s="127">
        <v>212</v>
      </c>
      <c r="L24" s="126">
        <v>257.60000000000002</v>
      </c>
      <c r="M24" s="127">
        <v>237.60000000000002</v>
      </c>
      <c r="N24" s="126">
        <v>284.8</v>
      </c>
      <c r="O24" s="127">
        <v>240.8</v>
      </c>
      <c r="P24" s="126">
        <v>251.20000000000002</v>
      </c>
      <c r="Q24" s="127">
        <v>244</v>
      </c>
      <c r="R24" s="136">
        <v>212.8</v>
      </c>
      <c r="S24" s="135"/>
      <c r="T24" s="135"/>
      <c r="U24" s="135"/>
      <c r="V24" s="135"/>
      <c r="W24" s="135"/>
    </row>
    <row r="25" spans="1:23" ht="14.4" customHeight="1" x14ac:dyDescent="0.25">
      <c r="A25" s="24">
        <v>106</v>
      </c>
      <c r="B25" s="5" t="s">
        <v>21</v>
      </c>
      <c r="C25" s="125">
        <v>730.1</v>
      </c>
      <c r="D25" s="126">
        <v>717.85</v>
      </c>
      <c r="E25" s="127">
        <v>776.65000000000009</v>
      </c>
      <c r="F25" s="126">
        <v>695.80000000000007</v>
      </c>
      <c r="G25" s="127">
        <v>864.85</v>
      </c>
      <c r="H25" s="126">
        <v>737.45</v>
      </c>
      <c r="I25" s="127">
        <v>908.95</v>
      </c>
      <c r="J25" s="126">
        <v>784</v>
      </c>
      <c r="K25" s="127">
        <v>649.25</v>
      </c>
      <c r="L25" s="126">
        <v>788.90000000000009</v>
      </c>
      <c r="M25" s="127">
        <v>727.65000000000009</v>
      </c>
      <c r="N25" s="126">
        <v>872.2</v>
      </c>
      <c r="O25" s="127">
        <v>737.45</v>
      </c>
      <c r="P25" s="126">
        <v>769.30000000000007</v>
      </c>
      <c r="Q25" s="127">
        <v>747.25</v>
      </c>
      <c r="R25" s="136">
        <v>651.70000000000005</v>
      </c>
      <c r="S25" s="135"/>
      <c r="T25" s="135"/>
      <c r="U25" s="135"/>
      <c r="V25" s="135"/>
      <c r="W25" s="135"/>
    </row>
    <row r="26" spans="1:23" ht="14.4" customHeight="1" x14ac:dyDescent="0.25">
      <c r="A26" s="24">
        <v>107</v>
      </c>
      <c r="B26" s="5" t="s">
        <v>22</v>
      </c>
      <c r="C26" s="125">
        <v>461.90000000000003</v>
      </c>
      <c r="D26" s="126">
        <v>454.15000000000003</v>
      </c>
      <c r="E26" s="127">
        <v>491.35</v>
      </c>
      <c r="F26" s="126">
        <v>440.2</v>
      </c>
      <c r="G26" s="127">
        <v>547.15</v>
      </c>
      <c r="H26" s="126">
        <v>466.55</v>
      </c>
      <c r="I26" s="127">
        <v>575.05000000000007</v>
      </c>
      <c r="J26" s="126">
        <v>496</v>
      </c>
      <c r="K26" s="127">
        <v>410.75</v>
      </c>
      <c r="L26" s="126">
        <v>499.1</v>
      </c>
      <c r="M26" s="127">
        <v>460.35</v>
      </c>
      <c r="N26" s="126">
        <v>551.80000000000007</v>
      </c>
      <c r="O26" s="127">
        <v>466.55</v>
      </c>
      <c r="P26" s="126">
        <v>486.7</v>
      </c>
      <c r="Q26" s="127">
        <v>472.75</v>
      </c>
      <c r="R26" s="136">
        <v>412.3</v>
      </c>
      <c r="S26" s="135"/>
      <c r="T26" s="135"/>
      <c r="U26" s="135"/>
      <c r="V26" s="135"/>
      <c r="W26" s="135"/>
    </row>
    <row r="27" spans="1:23" ht="14.4" customHeight="1" x14ac:dyDescent="0.25">
      <c r="A27" s="24">
        <v>108</v>
      </c>
      <c r="B27" s="5" t="s">
        <v>23</v>
      </c>
      <c r="C27" s="125">
        <v>789.69999999999993</v>
      </c>
      <c r="D27" s="126">
        <v>776.44999999999993</v>
      </c>
      <c r="E27" s="127">
        <v>840.05</v>
      </c>
      <c r="F27" s="126">
        <v>752.6</v>
      </c>
      <c r="G27" s="127">
        <v>935.44999999999993</v>
      </c>
      <c r="H27" s="126">
        <v>797.65</v>
      </c>
      <c r="I27" s="127">
        <v>983.15</v>
      </c>
      <c r="J27" s="126">
        <v>848</v>
      </c>
      <c r="K27" s="127">
        <v>702.25</v>
      </c>
      <c r="L27" s="126">
        <v>853.3</v>
      </c>
      <c r="M27" s="127">
        <v>787.05</v>
      </c>
      <c r="N27" s="126">
        <v>943.4</v>
      </c>
      <c r="O27" s="127">
        <v>797.65</v>
      </c>
      <c r="P27" s="126">
        <v>832.1</v>
      </c>
      <c r="Q27" s="127">
        <v>808.25</v>
      </c>
      <c r="R27" s="136">
        <v>704.9</v>
      </c>
      <c r="S27" s="135"/>
      <c r="T27" s="135"/>
      <c r="U27" s="135"/>
      <c r="V27" s="135"/>
      <c r="W27" s="135"/>
    </row>
    <row r="28" spans="1:23" ht="14.4" customHeight="1" x14ac:dyDescent="0.25">
      <c r="A28" s="24">
        <v>109</v>
      </c>
      <c r="B28" s="5" t="s">
        <v>24</v>
      </c>
      <c r="C28" s="125">
        <v>536.4</v>
      </c>
      <c r="D28" s="126">
        <v>527.4</v>
      </c>
      <c r="E28" s="127">
        <v>570.6</v>
      </c>
      <c r="F28" s="126">
        <v>511.2</v>
      </c>
      <c r="G28" s="127">
        <v>635.4</v>
      </c>
      <c r="H28" s="126">
        <v>541.80000000000007</v>
      </c>
      <c r="I28" s="127">
        <v>667.80000000000007</v>
      </c>
      <c r="J28" s="126">
        <v>576</v>
      </c>
      <c r="K28" s="127">
        <v>477</v>
      </c>
      <c r="L28" s="126">
        <v>579.6</v>
      </c>
      <c r="M28" s="127">
        <v>534.6</v>
      </c>
      <c r="N28" s="126">
        <v>640.80000000000007</v>
      </c>
      <c r="O28" s="127">
        <v>541.80000000000007</v>
      </c>
      <c r="P28" s="126">
        <v>565.20000000000005</v>
      </c>
      <c r="Q28" s="127">
        <v>549</v>
      </c>
      <c r="R28" s="136">
        <v>478.8</v>
      </c>
      <c r="S28" s="135"/>
      <c r="T28" s="135"/>
      <c r="U28" s="135"/>
      <c r="V28" s="135"/>
      <c r="W28" s="135"/>
    </row>
    <row r="29" spans="1:23" ht="14.4" customHeight="1" x14ac:dyDescent="0.25">
      <c r="A29" s="24">
        <v>128</v>
      </c>
      <c r="B29" s="5" t="s">
        <v>25</v>
      </c>
      <c r="C29" s="125">
        <v>491.7</v>
      </c>
      <c r="D29" s="126">
        <v>483.45</v>
      </c>
      <c r="E29" s="127">
        <v>523.04999999999995</v>
      </c>
      <c r="F29" s="126">
        <v>468.59999999999997</v>
      </c>
      <c r="G29" s="127">
        <v>582.44999999999993</v>
      </c>
      <c r="H29" s="126">
        <v>496.65</v>
      </c>
      <c r="I29" s="127">
        <v>612.15</v>
      </c>
      <c r="J29" s="126">
        <v>528</v>
      </c>
      <c r="K29" s="127">
        <v>437.25</v>
      </c>
      <c r="L29" s="126">
        <v>531.29999999999995</v>
      </c>
      <c r="M29" s="127">
        <v>490.04999999999995</v>
      </c>
      <c r="N29" s="126">
        <v>587.4</v>
      </c>
      <c r="O29" s="127">
        <v>496.65</v>
      </c>
      <c r="P29" s="126">
        <v>518.1</v>
      </c>
      <c r="Q29" s="127">
        <v>503.25</v>
      </c>
      <c r="R29" s="136">
        <v>438.9</v>
      </c>
      <c r="S29" s="135"/>
      <c r="T29" s="135"/>
      <c r="U29" s="135"/>
      <c r="V29" s="135"/>
      <c r="W29" s="135"/>
    </row>
    <row r="30" spans="1:23" ht="14.4" customHeight="1" thickBot="1" x14ac:dyDescent="0.3">
      <c r="A30" s="31">
        <v>165</v>
      </c>
      <c r="B30" s="6" t="s">
        <v>26</v>
      </c>
      <c r="C30" s="130">
        <v>238.4</v>
      </c>
      <c r="D30" s="131">
        <v>234.4</v>
      </c>
      <c r="E30" s="132">
        <v>253.60000000000002</v>
      </c>
      <c r="F30" s="131">
        <v>227.20000000000002</v>
      </c>
      <c r="G30" s="132">
        <v>282.40000000000003</v>
      </c>
      <c r="H30" s="131">
        <v>240.8</v>
      </c>
      <c r="I30" s="132">
        <v>296.8</v>
      </c>
      <c r="J30" s="131">
        <v>256</v>
      </c>
      <c r="K30" s="132">
        <v>212</v>
      </c>
      <c r="L30" s="131">
        <v>257.60000000000002</v>
      </c>
      <c r="M30" s="132">
        <v>237.60000000000002</v>
      </c>
      <c r="N30" s="131">
        <v>284.8</v>
      </c>
      <c r="O30" s="132">
        <v>240.8</v>
      </c>
      <c r="P30" s="131">
        <v>251.20000000000002</v>
      </c>
      <c r="Q30" s="132">
        <v>244</v>
      </c>
      <c r="R30" s="137">
        <v>212.8</v>
      </c>
      <c r="S30" s="135"/>
      <c r="T30" s="135"/>
      <c r="U30" s="135"/>
      <c r="V30" s="135"/>
      <c r="W30" s="135"/>
    </row>
    <row r="31" spans="1:23" ht="14.4" customHeight="1" thickBot="1" x14ac:dyDescent="0.3">
      <c r="A31" s="35"/>
      <c r="B31" s="35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5"/>
      <c r="T31" s="135"/>
      <c r="U31" s="135"/>
      <c r="V31" s="135"/>
      <c r="W31" s="135"/>
    </row>
    <row r="32" spans="1:23" s="11" customFormat="1" ht="14.4" customHeight="1" x14ac:dyDescent="0.25">
      <c r="A32" s="14" t="s">
        <v>2</v>
      </c>
      <c r="B32" s="15"/>
      <c r="C32" s="139">
        <v>55</v>
      </c>
      <c r="D32" s="140"/>
      <c r="E32" s="141">
        <v>56</v>
      </c>
      <c r="F32" s="140"/>
      <c r="G32" s="141">
        <v>57</v>
      </c>
      <c r="H32" s="140"/>
      <c r="I32" s="141">
        <v>58</v>
      </c>
      <c r="J32" s="140"/>
      <c r="K32" s="141">
        <v>59</v>
      </c>
      <c r="L32" s="140"/>
      <c r="M32" s="141">
        <v>60</v>
      </c>
      <c r="N32" s="140"/>
      <c r="O32" s="141">
        <v>61</v>
      </c>
      <c r="P32" s="140"/>
      <c r="Q32" s="141">
        <v>62</v>
      </c>
      <c r="R32" s="142"/>
      <c r="S32" s="143"/>
      <c r="T32" s="143"/>
      <c r="U32" s="143"/>
      <c r="V32" s="143"/>
      <c r="W32" s="143"/>
    </row>
    <row r="33" spans="1:23" s="11" customFormat="1" ht="14.4" customHeight="1" x14ac:dyDescent="0.25">
      <c r="A33" s="19" t="s">
        <v>3</v>
      </c>
      <c r="B33" s="20" t="s">
        <v>4</v>
      </c>
      <c r="C33" s="144" t="s">
        <v>5</v>
      </c>
      <c r="D33" s="145" t="s">
        <v>6</v>
      </c>
      <c r="E33" s="144" t="s">
        <v>5</v>
      </c>
      <c r="F33" s="145" t="s">
        <v>6</v>
      </c>
      <c r="G33" s="144" t="s">
        <v>5</v>
      </c>
      <c r="H33" s="145" t="s">
        <v>6</v>
      </c>
      <c r="I33" s="144" t="s">
        <v>5</v>
      </c>
      <c r="J33" s="145" t="s">
        <v>6</v>
      </c>
      <c r="K33" s="144" t="s">
        <v>5</v>
      </c>
      <c r="L33" s="145" t="s">
        <v>6</v>
      </c>
      <c r="M33" s="144" t="s">
        <v>5</v>
      </c>
      <c r="N33" s="145" t="s">
        <v>6</v>
      </c>
      <c r="O33" s="144" t="s">
        <v>5</v>
      </c>
      <c r="P33" s="145" t="s">
        <v>6</v>
      </c>
      <c r="Q33" s="144" t="s">
        <v>5</v>
      </c>
      <c r="R33" s="146" t="s">
        <v>6</v>
      </c>
      <c r="S33" s="143"/>
      <c r="T33" s="143"/>
      <c r="U33" s="143"/>
      <c r="V33" s="143"/>
      <c r="W33" s="143"/>
    </row>
    <row r="34" spans="1:23" ht="14.4" customHeight="1" x14ac:dyDescent="0.25">
      <c r="A34" s="24">
        <v>111</v>
      </c>
      <c r="B34" s="5" t="s">
        <v>7</v>
      </c>
      <c r="C34" s="125">
        <f>402*1</f>
        <v>402</v>
      </c>
      <c r="D34" s="126">
        <f>231*1</f>
        <v>231</v>
      </c>
      <c r="E34" s="127">
        <f>478*1</f>
        <v>478</v>
      </c>
      <c r="F34" s="126">
        <f>224*1</f>
        <v>224</v>
      </c>
      <c r="G34" s="127">
        <f>544*1</f>
        <v>544</v>
      </c>
      <c r="H34" s="126">
        <f>233*1</f>
        <v>233</v>
      </c>
      <c r="I34" s="127">
        <f>363*1</f>
        <v>363</v>
      </c>
      <c r="J34" s="126">
        <f>208*1</f>
        <v>208</v>
      </c>
      <c r="K34" s="127">
        <f>320*1</f>
        <v>320</v>
      </c>
      <c r="L34" s="126">
        <f>347*1</f>
        <v>347</v>
      </c>
      <c r="M34" s="127">
        <f>244*1</f>
        <v>244</v>
      </c>
      <c r="N34" s="126">
        <f>315*1</f>
        <v>315</v>
      </c>
      <c r="O34" s="127">
        <f>191*1</f>
        <v>191</v>
      </c>
      <c r="P34" s="126">
        <f>251*1</f>
        <v>251</v>
      </c>
      <c r="Q34" s="127">
        <f>176*1</f>
        <v>176</v>
      </c>
      <c r="R34" s="136">
        <f>253*1</f>
        <v>253</v>
      </c>
      <c r="S34" s="135"/>
      <c r="T34" s="135"/>
      <c r="U34" s="135"/>
      <c r="V34" s="135"/>
      <c r="W34" s="135"/>
    </row>
    <row r="35" spans="1:23" ht="14.4" customHeight="1" x14ac:dyDescent="0.25">
      <c r="A35" s="24">
        <v>113</v>
      </c>
      <c r="B35" s="5" t="s">
        <v>8</v>
      </c>
      <c r="C35" s="125">
        <f>402*1.1</f>
        <v>442.20000000000005</v>
      </c>
      <c r="D35" s="126">
        <f>231*1.1</f>
        <v>254.10000000000002</v>
      </c>
      <c r="E35" s="127">
        <f>478*1.1</f>
        <v>525.80000000000007</v>
      </c>
      <c r="F35" s="126">
        <f>224*1.1</f>
        <v>246.40000000000003</v>
      </c>
      <c r="G35" s="127">
        <f>544*1.1</f>
        <v>598.40000000000009</v>
      </c>
      <c r="H35" s="126">
        <f>233*1.1</f>
        <v>256.3</v>
      </c>
      <c r="I35" s="127">
        <f>363*1.1</f>
        <v>399.3</v>
      </c>
      <c r="J35" s="126">
        <f>208*1.1</f>
        <v>228.8</v>
      </c>
      <c r="K35" s="127">
        <f>320*1.1</f>
        <v>352</v>
      </c>
      <c r="L35" s="126">
        <f>347*1.1</f>
        <v>381.70000000000005</v>
      </c>
      <c r="M35" s="127">
        <f>244*1.1</f>
        <v>268.40000000000003</v>
      </c>
      <c r="N35" s="126">
        <f>315*1.1</f>
        <v>346.5</v>
      </c>
      <c r="O35" s="127">
        <f>191*1.1</f>
        <v>210.10000000000002</v>
      </c>
      <c r="P35" s="126">
        <f>251*1.1</f>
        <v>276.10000000000002</v>
      </c>
      <c r="Q35" s="127">
        <f>176*1.1</f>
        <v>193.60000000000002</v>
      </c>
      <c r="R35" s="136">
        <f>253*1.1</f>
        <v>278.3</v>
      </c>
      <c r="S35" s="135"/>
      <c r="T35" s="135"/>
      <c r="U35" s="135"/>
      <c r="V35" s="135"/>
      <c r="W35" s="135"/>
    </row>
    <row r="36" spans="1:23" ht="14.4" customHeight="1" x14ac:dyDescent="0.25">
      <c r="A36" s="24">
        <v>114</v>
      </c>
      <c r="B36" s="5" t="s">
        <v>9</v>
      </c>
      <c r="C36" s="125">
        <f>402*1.1</f>
        <v>442.20000000000005</v>
      </c>
      <c r="D36" s="126">
        <f>231*1.1</f>
        <v>254.10000000000002</v>
      </c>
      <c r="E36" s="127">
        <f>478*1.1</f>
        <v>525.80000000000007</v>
      </c>
      <c r="F36" s="126">
        <f>224*1.1</f>
        <v>246.40000000000003</v>
      </c>
      <c r="G36" s="127">
        <f>544*1.1</f>
        <v>598.40000000000009</v>
      </c>
      <c r="H36" s="126">
        <f>233*1.1</f>
        <v>256.3</v>
      </c>
      <c r="I36" s="127">
        <f>363*1.1</f>
        <v>399.3</v>
      </c>
      <c r="J36" s="126">
        <f>208*1.1</f>
        <v>228.8</v>
      </c>
      <c r="K36" s="127">
        <f>320*1.1</f>
        <v>352</v>
      </c>
      <c r="L36" s="126">
        <f>347*1.1</f>
        <v>381.70000000000005</v>
      </c>
      <c r="M36" s="127">
        <f>244*1.1</f>
        <v>268.40000000000003</v>
      </c>
      <c r="N36" s="126">
        <f>315*1.1</f>
        <v>346.5</v>
      </c>
      <c r="O36" s="127">
        <f>191*1.1</f>
        <v>210.10000000000002</v>
      </c>
      <c r="P36" s="126">
        <f>251*1.1</f>
        <v>276.10000000000002</v>
      </c>
      <c r="Q36" s="127">
        <f>176*1.1</f>
        <v>193.60000000000002</v>
      </c>
      <c r="R36" s="136">
        <f>253*1.1</f>
        <v>278.3</v>
      </c>
      <c r="S36" s="135"/>
      <c r="T36" s="135"/>
      <c r="U36" s="135"/>
      <c r="V36" s="135"/>
      <c r="W36" s="135"/>
    </row>
    <row r="37" spans="1:23" ht="14.4" customHeight="1" x14ac:dyDescent="0.25">
      <c r="A37" s="24">
        <v>102</v>
      </c>
      <c r="B37" s="5" t="s">
        <v>10</v>
      </c>
      <c r="C37" s="125">
        <f>402*2.7</f>
        <v>1085.4000000000001</v>
      </c>
      <c r="D37" s="126">
        <f>231*2.7</f>
        <v>623.70000000000005</v>
      </c>
      <c r="E37" s="127">
        <f>478*2.7</f>
        <v>1290.6000000000001</v>
      </c>
      <c r="F37" s="126">
        <f>224*2.7</f>
        <v>604.80000000000007</v>
      </c>
      <c r="G37" s="127">
        <f>544*2.7</f>
        <v>1468.8000000000002</v>
      </c>
      <c r="H37" s="126">
        <f>233*2.7</f>
        <v>629.1</v>
      </c>
      <c r="I37" s="127">
        <f>363*2.7</f>
        <v>980.1</v>
      </c>
      <c r="J37" s="126">
        <f>208*2.7</f>
        <v>561.6</v>
      </c>
      <c r="K37" s="127">
        <f>320*2.7</f>
        <v>864</v>
      </c>
      <c r="L37" s="126">
        <f>347*2.7</f>
        <v>936.90000000000009</v>
      </c>
      <c r="M37" s="127">
        <f>244*2.7</f>
        <v>658.80000000000007</v>
      </c>
      <c r="N37" s="126">
        <f>315*2.7</f>
        <v>850.5</v>
      </c>
      <c r="O37" s="127">
        <f>191*2.7</f>
        <v>515.70000000000005</v>
      </c>
      <c r="P37" s="126">
        <f>251*2.7</f>
        <v>677.7</v>
      </c>
      <c r="Q37" s="127">
        <f>176*2.7</f>
        <v>475.20000000000005</v>
      </c>
      <c r="R37" s="136">
        <f>253*2.7</f>
        <v>683.1</v>
      </c>
      <c r="S37" s="135"/>
      <c r="T37" s="135"/>
      <c r="U37" s="135"/>
      <c r="V37" s="135"/>
      <c r="W37" s="135"/>
    </row>
    <row r="38" spans="1:23" ht="14.4" customHeight="1" x14ac:dyDescent="0.25">
      <c r="A38" s="24">
        <v>103</v>
      </c>
      <c r="B38" s="5" t="s">
        <v>11</v>
      </c>
      <c r="C38" s="125">
        <f>402*1.7</f>
        <v>683.4</v>
      </c>
      <c r="D38" s="126">
        <f>231*1.7</f>
        <v>392.7</v>
      </c>
      <c r="E38" s="127">
        <f>478*1.7</f>
        <v>812.6</v>
      </c>
      <c r="F38" s="126">
        <f>224*1.7</f>
        <v>380.8</v>
      </c>
      <c r="G38" s="127">
        <f>544*1.7</f>
        <v>924.8</v>
      </c>
      <c r="H38" s="126">
        <f>233*1.7</f>
        <v>396.09999999999997</v>
      </c>
      <c r="I38" s="127">
        <f>363*1.7</f>
        <v>617.1</v>
      </c>
      <c r="J38" s="126">
        <f>208*1.7</f>
        <v>353.59999999999997</v>
      </c>
      <c r="K38" s="127">
        <f>320*1.7</f>
        <v>544</v>
      </c>
      <c r="L38" s="126">
        <f>347*1.7</f>
        <v>589.9</v>
      </c>
      <c r="M38" s="127">
        <f>244*1.7</f>
        <v>414.8</v>
      </c>
      <c r="N38" s="126">
        <f>315*1.7</f>
        <v>535.5</v>
      </c>
      <c r="O38" s="127">
        <f>191*1.7</f>
        <v>324.7</v>
      </c>
      <c r="P38" s="126">
        <f>251*1.7</f>
        <v>426.7</v>
      </c>
      <c r="Q38" s="127">
        <f>176*1.7</f>
        <v>299.2</v>
      </c>
      <c r="R38" s="136">
        <f>253*1.7</f>
        <v>430.09999999999997</v>
      </c>
      <c r="S38" s="135"/>
      <c r="T38" s="135"/>
      <c r="U38" s="135"/>
      <c r="V38" s="135"/>
      <c r="W38" s="135"/>
    </row>
    <row r="39" spans="1:23" ht="14.4" customHeight="1" x14ac:dyDescent="0.25">
      <c r="A39" s="24">
        <v>104</v>
      </c>
      <c r="B39" s="5" t="s">
        <v>12</v>
      </c>
      <c r="C39" s="125">
        <f>402*2.95</f>
        <v>1185.9000000000001</v>
      </c>
      <c r="D39" s="126">
        <f>231*2.95</f>
        <v>681.45</v>
      </c>
      <c r="E39" s="127">
        <f>478*2.95</f>
        <v>1410.1000000000001</v>
      </c>
      <c r="F39" s="126">
        <f>224*2.95</f>
        <v>660.80000000000007</v>
      </c>
      <c r="G39" s="127">
        <f>544*2.95</f>
        <v>1604.8000000000002</v>
      </c>
      <c r="H39" s="126">
        <f>233*2.95</f>
        <v>687.35</v>
      </c>
      <c r="I39" s="127">
        <f>363*2.95</f>
        <v>1070.8500000000001</v>
      </c>
      <c r="J39" s="126">
        <f>208*2.95</f>
        <v>613.6</v>
      </c>
      <c r="K39" s="127">
        <f>320*2.95</f>
        <v>944</v>
      </c>
      <c r="L39" s="126">
        <f>347*2.95</f>
        <v>1023.6500000000001</v>
      </c>
      <c r="M39" s="127">
        <f>244*2.95</f>
        <v>719.80000000000007</v>
      </c>
      <c r="N39" s="126">
        <f>315*2.95</f>
        <v>929.25</v>
      </c>
      <c r="O39" s="127">
        <f>191*2.95</f>
        <v>563.45000000000005</v>
      </c>
      <c r="P39" s="126">
        <f>251*2.95</f>
        <v>740.45</v>
      </c>
      <c r="Q39" s="127">
        <f>176*2.95</f>
        <v>519.20000000000005</v>
      </c>
      <c r="R39" s="136">
        <f>253*2.95</f>
        <v>746.35</v>
      </c>
      <c r="S39" s="135"/>
      <c r="T39" s="135"/>
      <c r="U39" s="135"/>
      <c r="V39" s="135"/>
      <c r="W39" s="135"/>
    </row>
    <row r="40" spans="1:23" ht="14.4" customHeight="1" x14ac:dyDescent="0.25">
      <c r="A40" s="24">
        <v>105</v>
      </c>
      <c r="B40" s="5" t="s">
        <v>13</v>
      </c>
      <c r="C40" s="125">
        <f>402*2</f>
        <v>804</v>
      </c>
      <c r="D40" s="126">
        <f>231*2</f>
        <v>462</v>
      </c>
      <c r="E40" s="127">
        <f>478*2</f>
        <v>956</v>
      </c>
      <c r="F40" s="126">
        <f>224*2</f>
        <v>448</v>
      </c>
      <c r="G40" s="127">
        <f>544*2</f>
        <v>1088</v>
      </c>
      <c r="H40" s="126">
        <f>233*2</f>
        <v>466</v>
      </c>
      <c r="I40" s="127">
        <f>363*2</f>
        <v>726</v>
      </c>
      <c r="J40" s="126">
        <f>208*2</f>
        <v>416</v>
      </c>
      <c r="K40" s="127">
        <f>320*2</f>
        <v>640</v>
      </c>
      <c r="L40" s="126">
        <f>347*2</f>
        <v>694</v>
      </c>
      <c r="M40" s="127">
        <f>244*2</f>
        <v>488</v>
      </c>
      <c r="N40" s="126">
        <f>315*2</f>
        <v>630</v>
      </c>
      <c r="O40" s="127">
        <f>191*2</f>
        <v>382</v>
      </c>
      <c r="P40" s="126">
        <f>251*2</f>
        <v>502</v>
      </c>
      <c r="Q40" s="127">
        <f>176*2</f>
        <v>352</v>
      </c>
      <c r="R40" s="136">
        <f>253*2</f>
        <v>506</v>
      </c>
      <c r="S40" s="135"/>
      <c r="T40" s="135"/>
      <c r="U40" s="135"/>
      <c r="V40" s="135"/>
      <c r="W40" s="135"/>
    </row>
    <row r="41" spans="1:23" ht="14.4" customHeight="1" x14ac:dyDescent="0.25">
      <c r="A41" s="24">
        <v>124</v>
      </c>
      <c r="B41" s="5" t="s">
        <v>14</v>
      </c>
      <c r="C41" s="125">
        <f>402*2.25</f>
        <v>904.5</v>
      </c>
      <c r="D41" s="126">
        <f>231*2.25</f>
        <v>519.75</v>
      </c>
      <c r="E41" s="127">
        <f>478*2.25</f>
        <v>1075.5</v>
      </c>
      <c r="F41" s="126">
        <f>224*2.25</f>
        <v>504</v>
      </c>
      <c r="G41" s="127">
        <f>544*2.25</f>
        <v>1224</v>
      </c>
      <c r="H41" s="126">
        <f>233*2.25</f>
        <v>524.25</v>
      </c>
      <c r="I41" s="127">
        <f>363*2.25</f>
        <v>816.75</v>
      </c>
      <c r="J41" s="126">
        <f>208*2.25</f>
        <v>468</v>
      </c>
      <c r="K41" s="127">
        <f>320*2.25</f>
        <v>720</v>
      </c>
      <c r="L41" s="126">
        <f>347*2.25</f>
        <v>780.75</v>
      </c>
      <c r="M41" s="127">
        <f>244*2.25</f>
        <v>549</v>
      </c>
      <c r="N41" s="126">
        <f>315*2.25</f>
        <v>708.75</v>
      </c>
      <c r="O41" s="127">
        <f>191*2.25</f>
        <v>429.75</v>
      </c>
      <c r="P41" s="126">
        <f>251*2.25</f>
        <v>564.75</v>
      </c>
      <c r="Q41" s="127">
        <f>176*2.25</f>
        <v>396</v>
      </c>
      <c r="R41" s="136">
        <f>253*2.25</f>
        <v>569.25</v>
      </c>
      <c r="S41" s="135"/>
      <c r="T41" s="135"/>
      <c r="U41" s="135"/>
      <c r="V41" s="135"/>
      <c r="W41" s="135"/>
    </row>
    <row r="42" spans="1:23" ht="14.4" customHeight="1" x14ac:dyDescent="0.25">
      <c r="A42" s="24">
        <v>130</v>
      </c>
      <c r="B42" s="5">
        <v>3</v>
      </c>
      <c r="C42" s="125">
        <f>402*1.15</f>
        <v>462.29999999999995</v>
      </c>
      <c r="D42" s="126">
        <f>231*1.15</f>
        <v>265.64999999999998</v>
      </c>
      <c r="E42" s="127">
        <f>478*1.15</f>
        <v>549.69999999999993</v>
      </c>
      <c r="F42" s="126">
        <f>224*1.15</f>
        <v>257.59999999999997</v>
      </c>
      <c r="G42" s="127">
        <f>544*1.15</f>
        <v>625.59999999999991</v>
      </c>
      <c r="H42" s="126">
        <f>233*1.15</f>
        <v>267.95</v>
      </c>
      <c r="I42" s="127">
        <f>363*1.15</f>
        <v>417.45</v>
      </c>
      <c r="J42" s="126">
        <f>208*1.15</f>
        <v>239.2</v>
      </c>
      <c r="K42" s="127">
        <f>320*1.15</f>
        <v>368</v>
      </c>
      <c r="L42" s="126">
        <f>347*1.15</f>
        <v>399.04999999999995</v>
      </c>
      <c r="M42" s="127">
        <f>244*1.15</f>
        <v>280.59999999999997</v>
      </c>
      <c r="N42" s="126">
        <f>315*1.15</f>
        <v>362.25</v>
      </c>
      <c r="O42" s="127">
        <f>191*1.15</f>
        <v>219.64999999999998</v>
      </c>
      <c r="P42" s="126">
        <f>251*1.15</f>
        <v>288.64999999999998</v>
      </c>
      <c r="Q42" s="127">
        <f>176*1.15</f>
        <v>202.39999999999998</v>
      </c>
      <c r="R42" s="136">
        <f>253*1.15</f>
        <v>290.95</v>
      </c>
      <c r="S42" s="135"/>
      <c r="T42" s="135"/>
      <c r="U42" s="135"/>
      <c r="V42" s="135"/>
      <c r="W42" s="135"/>
    </row>
    <row r="43" spans="1:23" ht="14.4" customHeight="1" x14ac:dyDescent="0.25">
      <c r="A43" s="24"/>
      <c r="B43" s="5" t="s">
        <v>15</v>
      </c>
      <c r="C43" s="125">
        <f>402*1.2</f>
        <v>482.4</v>
      </c>
      <c r="D43" s="126">
        <f>231*1.2</f>
        <v>277.2</v>
      </c>
      <c r="E43" s="127">
        <f>478*1.2</f>
        <v>573.6</v>
      </c>
      <c r="F43" s="126">
        <f>224*1.2</f>
        <v>268.8</v>
      </c>
      <c r="G43" s="127">
        <f>544*1.2</f>
        <v>652.79999999999995</v>
      </c>
      <c r="H43" s="126">
        <f>233*1.2</f>
        <v>279.59999999999997</v>
      </c>
      <c r="I43" s="127">
        <f>363*1.2</f>
        <v>435.59999999999997</v>
      </c>
      <c r="J43" s="126">
        <f>208*1.2</f>
        <v>249.6</v>
      </c>
      <c r="K43" s="127">
        <f>320*1.2</f>
        <v>384</v>
      </c>
      <c r="L43" s="126">
        <f>347*1.2</f>
        <v>416.4</v>
      </c>
      <c r="M43" s="127">
        <f>244*1.2</f>
        <v>292.8</v>
      </c>
      <c r="N43" s="126">
        <f>315*1.2</f>
        <v>378</v>
      </c>
      <c r="O43" s="127">
        <f>191*1.2</f>
        <v>229.2</v>
      </c>
      <c r="P43" s="126">
        <f>251*1.2</f>
        <v>301.2</v>
      </c>
      <c r="Q43" s="127">
        <f>176*1.2</f>
        <v>211.2</v>
      </c>
      <c r="R43" s="136">
        <f>253*1.2</f>
        <v>303.59999999999997</v>
      </c>
      <c r="S43" s="135"/>
      <c r="T43" s="135"/>
      <c r="U43" s="135"/>
      <c r="V43" s="135"/>
      <c r="W43" s="135"/>
    </row>
    <row r="44" spans="1:23" ht="14.4" customHeight="1" x14ac:dyDescent="0.25">
      <c r="A44" s="24">
        <v>161</v>
      </c>
      <c r="B44" s="5" t="s">
        <v>16</v>
      </c>
      <c r="C44" s="125">
        <f>402*1</f>
        <v>402</v>
      </c>
      <c r="D44" s="126">
        <f>231*1</f>
        <v>231</v>
      </c>
      <c r="E44" s="127">
        <f>478*1</f>
        <v>478</v>
      </c>
      <c r="F44" s="126">
        <f>224*1</f>
        <v>224</v>
      </c>
      <c r="G44" s="127">
        <f>544*1</f>
        <v>544</v>
      </c>
      <c r="H44" s="126">
        <f>233*1</f>
        <v>233</v>
      </c>
      <c r="I44" s="127">
        <f>363*1</f>
        <v>363</v>
      </c>
      <c r="J44" s="126">
        <f>208*1</f>
        <v>208</v>
      </c>
      <c r="K44" s="127">
        <f>320*1</f>
        <v>320</v>
      </c>
      <c r="L44" s="126">
        <f>347*1</f>
        <v>347</v>
      </c>
      <c r="M44" s="127">
        <f>244*1</f>
        <v>244</v>
      </c>
      <c r="N44" s="126">
        <f>315*1</f>
        <v>315</v>
      </c>
      <c r="O44" s="127">
        <f>191*1</f>
        <v>191</v>
      </c>
      <c r="P44" s="126">
        <f>251*1</f>
        <v>251</v>
      </c>
      <c r="Q44" s="127">
        <f>176*1</f>
        <v>176</v>
      </c>
      <c r="R44" s="136">
        <f>253*1</f>
        <v>253</v>
      </c>
      <c r="S44" s="135"/>
      <c r="T44" s="135"/>
      <c r="U44" s="135"/>
      <c r="V44" s="135"/>
      <c r="W44" s="135"/>
    </row>
    <row r="45" spans="1:23" ht="14.4" customHeight="1" x14ac:dyDescent="0.25">
      <c r="A45" s="24">
        <v>163</v>
      </c>
      <c r="B45" s="5" t="s">
        <v>17</v>
      </c>
      <c r="C45" s="125">
        <f>402*1.1</f>
        <v>442.20000000000005</v>
      </c>
      <c r="D45" s="126">
        <f>231*1.1</f>
        <v>254.10000000000002</v>
      </c>
      <c r="E45" s="127">
        <f>478*1.1</f>
        <v>525.80000000000007</v>
      </c>
      <c r="F45" s="126">
        <f>224*1.1</f>
        <v>246.40000000000003</v>
      </c>
      <c r="G45" s="127">
        <f>544*1.1</f>
        <v>598.40000000000009</v>
      </c>
      <c r="H45" s="126">
        <f>233*1.1</f>
        <v>256.3</v>
      </c>
      <c r="I45" s="127">
        <f>363*1.1</f>
        <v>399.3</v>
      </c>
      <c r="J45" s="126">
        <f>208*1.1</f>
        <v>228.8</v>
      </c>
      <c r="K45" s="127">
        <f>320*1.1</f>
        <v>352</v>
      </c>
      <c r="L45" s="126">
        <f>347*1.1</f>
        <v>381.70000000000005</v>
      </c>
      <c r="M45" s="127">
        <f>244*1.1</f>
        <v>268.40000000000003</v>
      </c>
      <c r="N45" s="126">
        <f>315*1.1</f>
        <v>346.5</v>
      </c>
      <c r="O45" s="127">
        <f>191*1.1</f>
        <v>210.10000000000002</v>
      </c>
      <c r="P45" s="126">
        <f>251*1.1</f>
        <v>276.10000000000002</v>
      </c>
      <c r="Q45" s="127">
        <f>176*1.1</f>
        <v>193.60000000000002</v>
      </c>
      <c r="R45" s="136">
        <f>253*1.1</f>
        <v>278.3</v>
      </c>
      <c r="S45" s="135"/>
      <c r="T45" s="135"/>
      <c r="U45" s="135"/>
      <c r="V45" s="135"/>
      <c r="W45" s="135"/>
    </row>
    <row r="46" spans="1:23" ht="14.4" customHeight="1" x14ac:dyDescent="0.25">
      <c r="A46" s="24">
        <v>164</v>
      </c>
      <c r="B46" s="5" t="s">
        <v>18</v>
      </c>
      <c r="C46" s="125">
        <f>402*1.1</f>
        <v>442.20000000000005</v>
      </c>
      <c r="D46" s="126">
        <f>231*1.1</f>
        <v>254.10000000000002</v>
      </c>
      <c r="E46" s="127">
        <f>478*1.1</f>
        <v>525.80000000000007</v>
      </c>
      <c r="F46" s="126">
        <f>224*1.1</f>
        <v>246.40000000000003</v>
      </c>
      <c r="G46" s="127">
        <f>544*1.1</f>
        <v>598.40000000000009</v>
      </c>
      <c r="H46" s="126">
        <f>233*1.1</f>
        <v>256.3</v>
      </c>
      <c r="I46" s="127">
        <f>363*1.1</f>
        <v>399.3</v>
      </c>
      <c r="J46" s="126">
        <f>208*1.1</f>
        <v>228.8</v>
      </c>
      <c r="K46" s="127">
        <f>320*1.1</f>
        <v>352</v>
      </c>
      <c r="L46" s="126">
        <f>347*1.1</f>
        <v>381.70000000000005</v>
      </c>
      <c r="M46" s="127">
        <f>244*1.1</f>
        <v>268.40000000000003</v>
      </c>
      <c r="N46" s="126">
        <f>315*1.1</f>
        <v>346.5</v>
      </c>
      <c r="O46" s="127">
        <f>191*1.1</f>
        <v>210.10000000000002</v>
      </c>
      <c r="P46" s="126">
        <f>251*1.1</f>
        <v>276.10000000000002</v>
      </c>
      <c r="Q46" s="127">
        <f>176*1.1</f>
        <v>193.60000000000002</v>
      </c>
      <c r="R46" s="136">
        <f>253*1.1</f>
        <v>278.3</v>
      </c>
      <c r="S46" s="135"/>
      <c r="T46" s="135"/>
      <c r="U46" s="135"/>
      <c r="V46" s="135"/>
      <c r="W46" s="135"/>
    </row>
    <row r="47" spans="1:23" ht="14.4" customHeight="1" x14ac:dyDescent="0.25">
      <c r="A47" s="24">
        <v>160</v>
      </c>
      <c r="B47" s="5">
        <v>8</v>
      </c>
      <c r="C47" s="125">
        <f>402*1.15</f>
        <v>462.29999999999995</v>
      </c>
      <c r="D47" s="126">
        <f>231*1.15</f>
        <v>265.64999999999998</v>
      </c>
      <c r="E47" s="127">
        <f>478*1.15</f>
        <v>549.69999999999993</v>
      </c>
      <c r="F47" s="126">
        <f>224*1.15</f>
        <v>257.59999999999997</v>
      </c>
      <c r="G47" s="127">
        <f>544*1.15</f>
        <v>625.59999999999991</v>
      </c>
      <c r="H47" s="126">
        <f>233*1.15</f>
        <v>267.95</v>
      </c>
      <c r="I47" s="127">
        <f>363*1.15</f>
        <v>417.45</v>
      </c>
      <c r="J47" s="126">
        <f>208*1.15</f>
        <v>239.2</v>
      </c>
      <c r="K47" s="127">
        <f>320*1.15</f>
        <v>368</v>
      </c>
      <c r="L47" s="126">
        <f>347*1.15</f>
        <v>399.04999999999995</v>
      </c>
      <c r="M47" s="127">
        <f>244*1.15</f>
        <v>280.59999999999997</v>
      </c>
      <c r="N47" s="126">
        <f>315*1.15</f>
        <v>362.25</v>
      </c>
      <c r="O47" s="127">
        <f>191*1.15</f>
        <v>219.64999999999998</v>
      </c>
      <c r="P47" s="126">
        <f>251*1.15</f>
        <v>288.64999999999998</v>
      </c>
      <c r="Q47" s="127">
        <f>176*1.15</f>
        <v>202.39999999999998</v>
      </c>
      <c r="R47" s="136">
        <f>253*1.15</f>
        <v>290.95</v>
      </c>
      <c r="S47" s="135"/>
      <c r="T47" s="135"/>
      <c r="U47" s="135"/>
      <c r="V47" s="135"/>
      <c r="W47" s="135"/>
    </row>
    <row r="48" spans="1:23" ht="14.4" customHeight="1" x14ac:dyDescent="0.25">
      <c r="A48" s="24"/>
      <c r="B48" s="5" t="s">
        <v>19</v>
      </c>
      <c r="C48" s="125">
        <f>402*1.2</f>
        <v>482.4</v>
      </c>
      <c r="D48" s="126">
        <f>231*1.2</f>
        <v>277.2</v>
      </c>
      <c r="E48" s="127">
        <f>478*1.2</f>
        <v>573.6</v>
      </c>
      <c r="F48" s="126">
        <f>224*1.2</f>
        <v>268.8</v>
      </c>
      <c r="G48" s="127">
        <f>544*1.2</f>
        <v>652.79999999999995</v>
      </c>
      <c r="H48" s="126">
        <f>233*1.2</f>
        <v>279.59999999999997</v>
      </c>
      <c r="I48" s="127">
        <f>363*1.2</f>
        <v>435.59999999999997</v>
      </c>
      <c r="J48" s="126">
        <f>208*1.2</f>
        <v>249.6</v>
      </c>
      <c r="K48" s="127">
        <f>320*1.2</f>
        <v>384</v>
      </c>
      <c r="L48" s="126">
        <f>347*1.2</f>
        <v>416.4</v>
      </c>
      <c r="M48" s="127">
        <f>244*1.2</f>
        <v>292.8</v>
      </c>
      <c r="N48" s="126">
        <f>315*1.2</f>
        <v>378</v>
      </c>
      <c r="O48" s="127">
        <f>191*1.2</f>
        <v>229.2</v>
      </c>
      <c r="P48" s="126">
        <f>251*1.2</f>
        <v>301.2</v>
      </c>
      <c r="Q48" s="127">
        <f>176*1.2</f>
        <v>211.2</v>
      </c>
      <c r="R48" s="136">
        <f>253*1.2</f>
        <v>303.59999999999997</v>
      </c>
      <c r="S48" s="135"/>
      <c r="T48" s="135"/>
      <c r="U48" s="135"/>
      <c r="V48" s="135"/>
      <c r="W48" s="135"/>
    </row>
    <row r="49" spans="1:23" ht="14.4" customHeight="1" x14ac:dyDescent="0.25">
      <c r="A49" s="24">
        <v>115</v>
      </c>
      <c r="B49" s="5" t="s">
        <v>20</v>
      </c>
      <c r="C49" s="125">
        <f>402*0.8</f>
        <v>321.60000000000002</v>
      </c>
      <c r="D49" s="126">
        <f>231*0.8</f>
        <v>184.8</v>
      </c>
      <c r="E49" s="127">
        <f>478*0.8</f>
        <v>382.40000000000003</v>
      </c>
      <c r="F49" s="126">
        <f>224*0.8</f>
        <v>179.20000000000002</v>
      </c>
      <c r="G49" s="127">
        <f>544*0.8</f>
        <v>435.20000000000005</v>
      </c>
      <c r="H49" s="126">
        <f>233*0.8</f>
        <v>186.4</v>
      </c>
      <c r="I49" s="127">
        <f>363*0.8</f>
        <v>290.40000000000003</v>
      </c>
      <c r="J49" s="126">
        <f>208*0.8</f>
        <v>166.4</v>
      </c>
      <c r="K49" s="127">
        <f>320*0.8</f>
        <v>256</v>
      </c>
      <c r="L49" s="126">
        <f>347*0.8</f>
        <v>277.60000000000002</v>
      </c>
      <c r="M49" s="127">
        <f>244*0.8</f>
        <v>195.20000000000002</v>
      </c>
      <c r="N49" s="126">
        <f>315*0.8</f>
        <v>252</v>
      </c>
      <c r="O49" s="127">
        <f>191*0.8</f>
        <v>152.80000000000001</v>
      </c>
      <c r="P49" s="126">
        <f>251*0.8</f>
        <v>200.8</v>
      </c>
      <c r="Q49" s="127">
        <f>176*0.8</f>
        <v>140.80000000000001</v>
      </c>
      <c r="R49" s="136">
        <f>253*0.8</f>
        <v>202.4</v>
      </c>
      <c r="S49" s="135"/>
      <c r="T49" s="135"/>
      <c r="U49" s="135"/>
      <c r="V49" s="135"/>
      <c r="W49" s="135"/>
    </row>
    <row r="50" spans="1:23" ht="14.4" customHeight="1" x14ac:dyDescent="0.25">
      <c r="A50" s="24">
        <v>106</v>
      </c>
      <c r="B50" s="5" t="s">
        <v>21</v>
      </c>
      <c r="C50" s="125">
        <f>402*2.45</f>
        <v>984.90000000000009</v>
      </c>
      <c r="D50" s="126">
        <f>231*2.45</f>
        <v>565.95000000000005</v>
      </c>
      <c r="E50" s="127">
        <f>478*2.45</f>
        <v>1171.1000000000001</v>
      </c>
      <c r="F50" s="126">
        <f>224*2.45</f>
        <v>548.80000000000007</v>
      </c>
      <c r="G50" s="127">
        <f>544*2.45</f>
        <v>1332.8000000000002</v>
      </c>
      <c r="H50" s="126">
        <f>233*2.45</f>
        <v>570.85</v>
      </c>
      <c r="I50" s="127">
        <f>363*2.45</f>
        <v>889.35</v>
      </c>
      <c r="J50" s="126">
        <f>208*2.45</f>
        <v>509.6</v>
      </c>
      <c r="K50" s="127">
        <f>320*2.45</f>
        <v>784</v>
      </c>
      <c r="L50" s="126">
        <f>347*2.45</f>
        <v>850.15000000000009</v>
      </c>
      <c r="M50" s="127">
        <f>244*2.45</f>
        <v>597.80000000000007</v>
      </c>
      <c r="N50" s="126">
        <f>315*2.45</f>
        <v>771.75</v>
      </c>
      <c r="O50" s="127">
        <f>191*2.45</f>
        <v>467.95000000000005</v>
      </c>
      <c r="P50" s="126">
        <f>251*2.45</f>
        <v>614.95000000000005</v>
      </c>
      <c r="Q50" s="127">
        <f>176*2.45</f>
        <v>431.20000000000005</v>
      </c>
      <c r="R50" s="136">
        <f>253*2.45</f>
        <v>619.85</v>
      </c>
      <c r="S50" s="135"/>
      <c r="T50" s="135"/>
      <c r="U50" s="135"/>
      <c r="V50" s="135"/>
      <c r="W50" s="135"/>
    </row>
    <row r="51" spans="1:23" ht="14.4" customHeight="1" x14ac:dyDescent="0.25">
      <c r="A51" s="24">
        <v>107</v>
      </c>
      <c r="B51" s="5" t="s">
        <v>22</v>
      </c>
      <c r="C51" s="125">
        <f>402*1.55</f>
        <v>623.1</v>
      </c>
      <c r="D51" s="126">
        <f>231*1.55</f>
        <v>358.05</v>
      </c>
      <c r="E51" s="127">
        <f>478*1.55</f>
        <v>740.9</v>
      </c>
      <c r="F51" s="126">
        <f>224*1.55</f>
        <v>347.2</v>
      </c>
      <c r="G51" s="127">
        <f>544*1.55</f>
        <v>843.2</v>
      </c>
      <c r="H51" s="126">
        <f>233*1.55</f>
        <v>361.15000000000003</v>
      </c>
      <c r="I51" s="127">
        <f>363*1.55</f>
        <v>562.65</v>
      </c>
      <c r="J51" s="126">
        <f>208*1.55</f>
        <v>322.40000000000003</v>
      </c>
      <c r="K51" s="127">
        <f>320*1.55</f>
        <v>496</v>
      </c>
      <c r="L51" s="126">
        <f>347*1.55</f>
        <v>537.85</v>
      </c>
      <c r="M51" s="127">
        <f>244*1.55</f>
        <v>378.2</v>
      </c>
      <c r="N51" s="126">
        <f>315*1.55</f>
        <v>488.25</v>
      </c>
      <c r="O51" s="127">
        <f>191*1.55</f>
        <v>296.05</v>
      </c>
      <c r="P51" s="126">
        <f>251*1.55</f>
        <v>389.05</v>
      </c>
      <c r="Q51" s="127">
        <f>176*1.55</f>
        <v>272.8</v>
      </c>
      <c r="R51" s="136">
        <f>253*1.55</f>
        <v>392.15000000000003</v>
      </c>
      <c r="S51" s="135"/>
      <c r="T51" s="135"/>
      <c r="U51" s="135"/>
      <c r="V51" s="135"/>
      <c r="W51" s="135"/>
    </row>
    <row r="52" spans="1:23" ht="14.4" customHeight="1" x14ac:dyDescent="0.25">
      <c r="A52" s="24">
        <v>108</v>
      </c>
      <c r="B52" s="5" t="s">
        <v>23</v>
      </c>
      <c r="C52" s="125">
        <f>402*2.65</f>
        <v>1065.3</v>
      </c>
      <c r="D52" s="126">
        <f>231*2.65</f>
        <v>612.15</v>
      </c>
      <c r="E52" s="127">
        <f>478*2.65</f>
        <v>1266.7</v>
      </c>
      <c r="F52" s="126">
        <f>224*2.65</f>
        <v>593.6</v>
      </c>
      <c r="G52" s="127">
        <f>544*2.65</f>
        <v>1441.6</v>
      </c>
      <c r="H52" s="126">
        <f>233*2.65</f>
        <v>617.44999999999993</v>
      </c>
      <c r="I52" s="127">
        <f>363*2.65</f>
        <v>961.94999999999993</v>
      </c>
      <c r="J52" s="126">
        <f>208*2.65</f>
        <v>551.19999999999993</v>
      </c>
      <c r="K52" s="127">
        <f>320*2.65</f>
        <v>848</v>
      </c>
      <c r="L52" s="126">
        <f>347*2.65</f>
        <v>919.55</v>
      </c>
      <c r="M52" s="127">
        <f>244*2.65</f>
        <v>646.6</v>
      </c>
      <c r="N52" s="126">
        <f>315*2.65</f>
        <v>834.75</v>
      </c>
      <c r="O52" s="127">
        <f>191*2.65</f>
        <v>506.15</v>
      </c>
      <c r="P52" s="126">
        <f>251*2.65</f>
        <v>665.15</v>
      </c>
      <c r="Q52" s="127">
        <f>176*2.65</f>
        <v>466.4</v>
      </c>
      <c r="R52" s="136">
        <f>253*2.65</f>
        <v>670.44999999999993</v>
      </c>
      <c r="S52" s="135"/>
      <c r="T52" s="135"/>
      <c r="U52" s="135"/>
      <c r="V52" s="135"/>
      <c r="W52" s="135"/>
    </row>
    <row r="53" spans="1:23" ht="14.4" customHeight="1" x14ac:dyDescent="0.25">
      <c r="A53" s="24">
        <v>109</v>
      </c>
      <c r="B53" s="5" t="s">
        <v>24</v>
      </c>
      <c r="C53" s="125">
        <f>402*1.8</f>
        <v>723.6</v>
      </c>
      <c r="D53" s="126">
        <f>231*1.8</f>
        <v>415.8</v>
      </c>
      <c r="E53" s="127">
        <f>478*1.8</f>
        <v>860.4</v>
      </c>
      <c r="F53" s="126">
        <f>224*1.8</f>
        <v>403.2</v>
      </c>
      <c r="G53" s="127">
        <f>544*1.8</f>
        <v>979.2</v>
      </c>
      <c r="H53" s="126">
        <f>233*1.8</f>
        <v>419.40000000000003</v>
      </c>
      <c r="I53" s="127">
        <f>363*1.8</f>
        <v>653.4</v>
      </c>
      <c r="J53" s="126">
        <f>208*1.8</f>
        <v>374.40000000000003</v>
      </c>
      <c r="K53" s="127">
        <f>320*1.8</f>
        <v>576</v>
      </c>
      <c r="L53" s="126">
        <f>347*1.8</f>
        <v>624.6</v>
      </c>
      <c r="M53" s="127">
        <f>244*1.8</f>
        <v>439.2</v>
      </c>
      <c r="N53" s="126">
        <f>315*1.8</f>
        <v>567</v>
      </c>
      <c r="O53" s="127">
        <f>191*1.8</f>
        <v>343.8</v>
      </c>
      <c r="P53" s="126">
        <f>251*1.8</f>
        <v>451.8</v>
      </c>
      <c r="Q53" s="127">
        <f>176*1.8</f>
        <v>316.8</v>
      </c>
      <c r="R53" s="136">
        <f>253*1.8</f>
        <v>455.40000000000003</v>
      </c>
      <c r="S53" s="135"/>
      <c r="T53" s="135"/>
      <c r="U53" s="135"/>
      <c r="V53" s="135"/>
      <c r="W53" s="135"/>
    </row>
    <row r="54" spans="1:23" ht="14.4" customHeight="1" x14ac:dyDescent="0.25">
      <c r="A54" s="24">
        <v>128</v>
      </c>
      <c r="B54" s="5" t="s">
        <v>25</v>
      </c>
      <c r="C54" s="125">
        <f>402*1.65</f>
        <v>663.3</v>
      </c>
      <c r="D54" s="126">
        <f>231*1.65</f>
        <v>381.15</v>
      </c>
      <c r="E54" s="127">
        <f>478*1.65</f>
        <v>788.69999999999993</v>
      </c>
      <c r="F54" s="126">
        <f>224*1.65</f>
        <v>369.59999999999997</v>
      </c>
      <c r="G54" s="127">
        <f>544*1.65</f>
        <v>897.59999999999991</v>
      </c>
      <c r="H54" s="126">
        <f>233*1.65</f>
        <v>384.45</v>
      </c>
      <c r="I54" s="127">
        <f>363*1.65</f>
        <v>598.94999999999993</v>
      </c>
      <c r="J54" s="126">
        <f>208*1.65</f>
        <v>343.2</v>
      </c>
      <c r="K54" s="127">
        <f>320*1.65</f>
        <v>528</v>
      </c>
      <c r="L54" s="126">
        <f>347*1.65</f>
        <v>572.54999999999995</v>
      </c>
      <c r="M54" s="127">
        <f>244*1.65</f>
        <v>402.59999999999997</v>
      </c>
      <c r="N54" s="126">
        <f>315*1.65</f>
        <v>519.75</v>
      </c>
      <c r="O54" s="127">
        <f>191*1.65</f>
        <v>315.14999999999998</v>
      </c>
      <c r="P54" s="126">
        <f>251*1.65</f>
        <v>414.15</v>
      </c>
      <c r="Q54" s="127">
        <f>176*1.65</f>
        <v>290.39999999999998</v>
      </c>
      <c r="R54" s="136">
        <f>253*1.65</f>
        <v>417.45</v>
      </c>
      <c r="S54" s="135"/>
      <c r="T54" s="135"/>
      <c r="U54" s="135"/>
      <c r="V54" s="135"/>
      <c r="W54" s="135"/>
    </row>
    <row r="55" spans="1:23" ht="14.4" customHeight="1" thickBot="1" x14ac:dyDescent="0.3">
      <c r="A55" s="31">
        <v>165</v>
      </c>
      <c r="B55" s="6" t="s">
        <v>26</v>
      </c>
      <c r="C55" s="130">
        <f>402*0.8</f>
        <v>321.60000000000002</v>
      </c>
      <c r="D55" s="131">
        <f>231*0.8</f>
        <v>184.8</v>
      </c>
      <c r="E55" s="132">
        <f>478*0.8</f>
        <v>382.40000000000003</v>
      </c>
      <c r="F55" s="131">
        <f>224*0.8</f>
        <v>179.20000000000002</v>
      </c>
      <c r="G55" s="132">
        <f>544*0.8</f>
        <v>435.20000000000005</v>
      </c>
      <c r="H55" s="131">
        <f>233*0.8</f>
        <v>186.4</v>
      </c>
      <c r="I55" s="132">
        <f>363*0.8</f>
        <v>290.40000000000003</v>
      </c>
      <c r="J55" s="131">
        <f>208*0.8</f>
        <v>166.4</v>
      </c>
      <c r="K55" s="132">
        <f>320*0.8</f>
        <v>256</v>
      </c>
      <c r="L55" s="131">
        <f>347*0.8</f>
        <v>277.60000000000002</v>
      </c>
      <c r="M55" s="132">
        <f>244*0.8</f>
        <v>195.20000000000002</v>
      </c>
      <c r="N55" s="131">
        <f>315*0.8</f>
        <v>252</v>
      </c>
      <c r="O55" s="132">
        <f>191*0.8</f>
        <v>152.80000000000001</v>
      </c>
      <c r="P55" s="131">
        <f>251*0.8</f>
        <v>200.8</v>
      </c>
      <c r="Q55" s="132">
        <f>176*0.8</f>
        <v>140.80000000000001</v>
      </c>
      <c r="R55" s="137">
        <f>253*0.8</f>
        <v>202.4</v>
      </c>
      <c r="S55" s="135"/>
      <c r="T55" s="135"/>
      <c r="U55" s="135"/>
      <c r="V55" s="135"/>
      <c r="W55" s="135"/>
    </row>
    <row r="56" spans="1:23" ht="14.4" customHeight="1" x14ac:dyDescent="0.2">
      <c r="A56" s="4"/>
      <c r="B56" s="4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</row>
    <row r="57" spans="1:23" ht="14.4" customHeight="1" x14ac:dyDescent="0.2"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</row>
    <row r="58" spans="1:23" ht="14.4" customHeight="1" x14ac:dyDescent="0.2"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</row>
    <row r="59" spans="1:23" ht="14.4" customHeight="1" x14ac:dyDescent="0.2"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</row>
    <row r="60" spans="1:23" ht="14.4" customHeight="1" x14ac:dyDescent="0.2"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</row>
    <row r="61" spans="1:23" ht="14.4" customHeight="1" x14ac:dyDescent="0.2"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</row>
    <row r="62" spans="1:23" ht="14.4" customHeight="1" x14ac:dyDescent="0.2"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</row>
    <row r="63" spans="1:23" ht="14.4" customHeight="1" x14ac:dyDescent="0.2"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</row>
    <row r="64" spans="1:23" ht="14.4" customHeight="1" x14ac:dyDescent="0.2"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</row>
    <row r="65" spans="3:23" ht="14.4" customHeight="1" x14ac:dyDescent="0.2"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</row>
    <row r="66" spans="3:23" ht="14.4" customHeight="1" x14ac:dyDescent="0.2"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</row>
    <row r="67" spans="3:23" ht="14.4" customHeight="1" x14ac:dyDescent="0.2"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</row>
    <row r="68" spans="3:23" ht="14.4" customHeight="1" x14ac:dyDescent="0.2"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</row>
    <row r="69" spans="3:23" ht="14.4" customHeight="1" x14ac:dyDescent="0.2"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</row>
    <row r="70" spans="3:23" ht="14.4" customHeight="1" x14ac:dyDescent="0.2"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</row>
    <row r="71" spans="3:23" ht="14.4" customHeight="1" x14ac:dyDescent="0.2"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</row>
    <row r="72" spans="3:23" ht="14.4" customHeight="1" x14ac:dyDescent="0.2"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</row>
    <row r="73" spans="3:23" ht="14.4" customHeight="1" x14ac:dyDescent="0.2"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</row>
    <row r="74" spans="3:23" ht="14.4" customHeight="1" x14ac:dyDescent="0.2"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</row>
    <row r="75" spans="3:23" ht="14.4" customHeight="1" x14ac:dyDescent="0.2"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</row>
    <row r="76" spans="3:23" ht="14.4" customHeight="1" x14ac:dyDescent="0.2"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</row>
    <row r="77" spans="3:23" ht="14.4" customHeight="1" x14ac:dyDescent="0.2"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</row>
    <row r="78" spans="3:23" ht="14.4" customHeight="1" x14ac:dyDescent="0.2"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</row>
    <row r="79" spans="3:23" ht="14.4" customHeight="1" x14ac:dyDescent="0.2"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</row>
    <row r="80" spans="3:23" ht="14.4" customHeight="1" x14ac:dyDescent="0.2"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</row>
    <row r="81" spans="3:23" ht="14.4" customHeight="1" x14ac:dyDescent="0.2"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</row>
    <row r="82" spans="3:23" ht="14.4" customHeight="1" x14ac:dyDescent="0.2"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</row>
    <row r="83" spans="3:23" ht="14.4" customHeight="1" x14ac:dyDescent="0.2"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</row>
    <row r="84" spans="3:23" ht="14.4" customHeight="1" x14ac:dyDescent="0.2"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</row>
    <row r="85" spans="3:23" ht="14.4" customHeight="1" x14ac:dyDescent="0.2"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</row>
    <row r="86" spans="3:23" ht="14.4" customHeight="1" x14ac:dyDescent="0.2"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</row>
    <row r="87" spans="3:23" ht="14.4" customHeight="1" x14ac:dyDescent="0.2"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</row>
    <row r="88" spans="3:23" ht="14.4" customHeight="1" x14ac:dyDescent="0.2"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</row>
  </sheetData>
  <printOptions horizontalCentered="1"/>
  <pageMargins left="0" right="0" top="0.5" bottom="0" header="0" footer="0.05"/>
  <pageSetup scale="97" orientation="portrait" r:id="rId1"/>
  <headerFooter alignWithMargins="0">
    <oddFooter>&amp;C&amp;9&amp;A&amp;R&amp;9Effective February 1,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4"/>
  <sheetViews>
    <sheetView showGridLines="0" view="pageBreakPreview" zoomScaleNormal="100" zoomScaleSheetLayoutView="100" workbookViewId="0">
      <selection activeCell="E11" sqref="E11"/>
    </sheetView>
  </sheetViews>
  <sheetFormatPr defaultColWidth="8.88671875" defaultRowHeight="14.4" customHeight="1" x14ac:dyDescent="0.2"/>
  <cols>
    <col min="1" max="1" width="5.88671875" style="3" customWidth="1"/>
    <col min="2" max="2" width="5.88671875" style="3" bestFit="1" customWidth="1"/>
    <col min="3" max="10" width="4.88671875" style="3" bestFit="1" customWidth="1"/>
    <col min="11" max="11" width="2.88671875" style="3" customWidth="1"/>
    <col min="12" max="12" width="4.33203125" style="3" bestFit="1" customWidth="1"/>
    <col min="13" max="18" width="5.33203125" style="3" bestFit="1" customWidth="1"/>
    <col min="19" max="16384" width="8.88671875" style="3"/>
  </cols>
  <sheetData>
    <row r="1" spans="1:18" s="9" customFormat="1" ht="14.4" customHeight="1" x14ac:dyDescent="0.25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  <c r="Q1" s="8"/>
      <c r="R1" s="7"/>
    </row>
    <row r="2" spans="1:18" s="9" customFormat="1" ht="14.4" customHeight="1" x14ac:dyDescent="0.25">
      <c r="A2" s="10"/>
      <c r="B2" s="10"/>
      <c r="P2" s="11"/>
    </row>
    <row r="3" spans="1:18" s="9" customFormat="1" ht="14.4" customHeight="1" x14ac:dyDescent="0.25">
      <c r="R3" s="36" t="s">
        <v>1</v>
      </c>
    </row>
    <row r="4" spans="1:18" s="9" customFormat="1" ht="2.7" customHeight="1" x14ac:dyDescent="0.25">
      <c r="A4" s="12"/>
      <c r="B4" s="1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9" customFormat="1" ht="14.4" customHeight="1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s="9" customFormat="1" ht="14.4" customHeight="1" thickBot="1" x14ac:dyDescent="0.3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4" customHeight="1" x14ac:dyDescent="0.25">
      <c r="A7" s="14" t="s">
        <v>2</v>
      </c>
      <c r="B7" s="15"/>
      <c r="C7" s="16">
        <v>63</v>
      </c>
      <c r="D7" s="15"/>
      <c r="E7" s="17">
        <v>64</v>
      </c>
      <c r="F7" s="15"/>
      <c r="G7" s="17">
        <v>65</v>
      </c>
      <c r="H7" s="15"/>
      <c r="I7" s="17">
        <v>66</v>
      </c>
      <c r="J7" s="15"/>
      <c r="K7" s="37"/>
      <c r="L7" s="38"/>
      <c r="M7" s="37"/>
      <c r="N7" s="38"/>
      <c r="O7" s="37"/>
      <c r="P7" s="38"/>
      <c r="Q7" s="37"/>
      <c r="R7" s="39"/>
    </row>
    <row r="8" spans="1:18" ht="14.4" customHeight="1" x14ac:dyDescent="0.25">
      <c r="A8" s="19" t="s">
        <v>3</v>
      </c>
      <c r="B8" s="20" t="s">
        <v>4</v>
      </c>
      <c r="C8" s="21" t="s">
        <v>5</v>
      </c>
      <c r="D8" s="22" t="s">
        <v>6</v>
      </c>
      <c r="E8" s="21" t="s">
        <v>5</v>
      </c>
      <c r="F8" s="22" t="s">
        <v>6</v>
      </c>
      <c r="G8" s="21" t="s">
        <v>5</v>
      </c>
      <c r="H8" s="22" t="s">
        <v>6</v>
      </c>
      <c r="I8" s="21" t="s">
        <v>5</v>
      </c>
      <c r="J8" s="22" t="s">
        <v>6</v>
      </c>
      <c r="K8" s="21"/>
      <c r="L8" s="22"/>
      <c r="M8" s="21"/>
      <c r="N8" s="22"/>
      <c r="O8" s="21"/>
      <c r="P8" s="22"/>
      <c r="Q8" s="21"/>
      <c r="R8" s="23"/>
    </row>
    <row r="9" spans="1:18" ht="14.4" customHeight="1" x14ac:dyDescent="0.25">
      <c r="A9" s="24">
        <v>111</v>
      </c>
      <c r="B9" s="5" t="s">
        <v>7</v>
      </c>
      <c r="C9" s="125">
        <v>288</v>
      </c>
      <c r="D9" s="126">
        <v>242</v>
      </c>
      <c r="E9" s="127">
        <v>269</v>
      </c>
      <c r="F9" s="126">
        <v>239</v>
      </c>
      <c r="G9" s="127">
        <v>189</v>
      </c>
      <c r="H9" s="126">
        <v>206</v>
      </c>
      <c r="I9" s="127">
        <v>297</v>
      </c>
      <c r="J9" s="126">
        <v>307</v>
      </c>
      <c r="K9" s="127"/>
      <c r="L9" s="126"/>
      <c r="M9" s="127"/>
      <c r="N9" s="126"/>
      <c r="O9" s="127"/>
      <c r="P9" s="25"/>
      <c r="Q9" s="26"/>
      <c r="R9" s="27"/>
    </row>
    <row r="10" spans="1:18" ht="14.4" customHeight="1" x14ac:dyDescent="0.25">
      <c r="A10" s="24">
        <v>113</v>
      </c>
      <c r="B10" s="5" t="s">
        <v>8</v>
      </c>
      <c r="C10" s="125">
        <v>316.8</v>
      </c>
      <c r="D10" s="126">
        <v>266.20000000000005</v>
      </c>
      <c r="E10" s="127">
        <v>295.90000000000003</v>
      </c>
      <c r="F10" s="126">
        <v>262.90000000000003</v>
      </c>
      <c r="G10" s="127">
        <v>207.9</v>
      </c>
      <c r="H10" s="126">
        <v>226.60000000000002</v>
      </c>
      <c r="I10" s="127">
        <v>326.70000000000005</v>
      </c>
      <c r="J10" s="126">
        <v>337.70000000000005</v>
      </c>
      <c r="K10" s="128"/>
      <c r="L10" s="129"/>
      <c r="M10" s="128"/>
      <c r="N10" s="129"/>
      <c r="O10" s="128"/>
      <c r="P10" s="28"/>
      <c r="Q10" s="29"/>
      <c r="R10" s="30"/>
    </row>
    <row r="11" spans="1:18" ht="14.4" customHeight="1" x14ac:dyDescent="0.25">
      <c r="A11" s="24">
        <v>114</v>
      </c>
      <c r="B11" s="5" t="s">
        <v>9</v>
      </c>
      <c r="C11" s="125">
        <v>316.8</v>
      </c>
      <c r="D11" s="126">
        <v>266.20000000000005</v>
      </c>
      <c r="E11" s="127">
        <v>295.90000000000003</v>
      </c>
      <c r="F11" s="126">
        <v>262.90000000000003</v>
      </c>
      <c r="G11" s="127">
        <v>207.9</v>
      </c>
      <c r="H11" s="126">
        <v>226.60000000000002</v>
      </c>
      <c r="I11" s="127">
        <v>326.70000000000005</v>
      </c>
      <c r="J11" s="126">
        <v>337.70000000000005</v>
      </c>
      <c r="K11" s="128"/>
      <c r="L11" s="129"/>
      <c r="M11" s="128"/>
      <c r="N11" s="129"/>
      <c r="O11" s="128"/>
      <c r="P11" s="28"/>
      <c r="Q11" s="29"/>
      <c r="R11" s="30"/>
    </row>
    <row r="12" spans="1:18" ht="14.4" customHeight="1" x14ac:dyDescent="0.25">
      <c r="A12" s="24">
        <v>102</v>
      </c>
      <c r="B12" s="5" t="s">
        <v>10</v>
      </c>
      <c r="C12" s="125">
        <v>777.6</v>
      </c>
      <c r="D12" s="126">
        <v>653.40000000000009</v>
      </c>
      <c r="E12" s="127">
        <v>726.30000000000007</v>
      </c>
      <c r="F12" s="126">
        <v>645.30000000000007</v>
      </c>
      <c r="G12" s="127">
        <v>510.3</v>
      </c>
      <c r="H12" s="126">
        <v>556.20000000000005</v>
      </c>
      <c r="I12" s="127">
        <v>801.90000000000009</v>
      </c>
      <c r="J12" s="126">
        <v>828.90000000000009</v>
      </c>
      <c r="K12" s="128"/>
      <c r="L12" s="129"/>
      <c r="M12" s="128"/>
      <c r="N12" s="129"/>
      <c r="O12" s="128"/>
      <c r="P12" s="28"/>
      <c r="Q12" s="29"/>
      <c r="R12" s="30"/>
    </row>
    <row r="13" spans="1:18" ht="14.4" customHeight="1" x14ac:dyDescent="0.25">
      <c r="A13" s="24">
        <v>103</v>
      </c>
      <c r="B13" s="5" t="s">
        <v>11</v>
      </c>
      <c r="C13" s="125">
        <v>489.59999999999997</v>
      </c>
      <c r="D13" s="126">
        <v>411.4</v>
      </c>
      <c r="E13" s="127">
        <v>457.3</v>
      </c>
      <c r="F13" s="126">
        <v>406.3</v>
      </c>
      <c r="G13" s="127">
        <v>321.3</v>
      </c>
      <c r="H13" s="126">
        <v>350.2</v>
      </c>
      <c r="I13" s="127">
        <v>504.9</v>
      </c>
      <c r="J13" s="126">
        <v>521.9</v>
      </c>
      <c r="K13" s="128"/>
      <c r="L13" s="129"/>
      <c r="M13" s="128"/>
      <c r="N13" s="129"/>
      <c r="O13" s="128"/>
      <c r="P13" s="28"/>
      <c r="Q13" s="29"/>
      <c r="R13" s="30"/>
    </row>
    <row r="14" spans="1:18" ht="14.4" customHeight="1" x14ac:dyDescent="0.25">
      <c r="A14" s="24">
        <v>104</v>
      </c>
      <c r="B14" s="5" t="s">
        <v>12</v>
      </c>
      <c r="C14" s="125">
        <v>849.6</v>
      </c>
      <c r="D14" s="126">
        <v>713.90000000000009</v>
      </c>
      <c r="E14" s="127">
        <v>793.55000000000007</v>
      </c>
      <c r="F14" s="126">
        <v>705.05000000000007</v>
      </c>
      <c r="G14" s="127">
        <v>557.55000000000007</v>
      </c>
      <c r="H14" s="126">
        <v>607.70000000000005</v>
      </c>
      <c r="I14" s="127">
        <v>876.15000000000009</v>
      </c>
      <c r="J14" s="126">
        <v>905.65000000000009</v>
      </c>
      <c r="K14" s="128"/>
      <c r="L14" s="129"/>
      <c r="M14" s="128"/>
      <c r="N14" s="129"/>
      <c r="O14" s="128"/>
      <c r="P14" s="28"/>
      <c r="Q14" s="29"/>
      <c r="R14" s="30"/>
    </row>
    <row r="15" spans="1:18" ht="14.4" customHeight="1" x14ac:dyDescent="0.25">
      <c r="A15" s="24">
        <v>105</v>
      </c>
      <c r="B15" s="5" t="s">
        <v>13</v>
      </c>
      <c r="C15" s="125">
        <v>576</v>
      </c>
      <c r="D15" s="126">
        <v>484</v>
      </c>
      <c r="E15" s="127">
        <v>538</v>
      </c>
      <c r="F15" s="126">
        <v>478</v>
      </c>
      <c r="G15" s="127">
        <v>378</v>
      </c>
      <c r="H15" s="126">
        <v>412</v>
      </c>
      <c r="I15" s="127">
        <v>594</v>
      </c>
      <c r="J15" s="126">
        <v>614</v>
      </c>
      <c r="K15" s="128"/>
      <c r="L15" s="129"/>
      <c r="M15" s="128"/>
      <c r="N15" s="129"/>
      <c r="O15" s="128"/>
      <c r="P15" s="28"/>
      <c r="Q15" s="29"/>
      <c r="R15" s="30"/>
    </row>
    <row r="16" spans="1:18" ht="14.4" customHeight="1" x14ac:dyDescent="0.25">
      <c r="A16" s="24">
        <v>124</v>
      </c>
      <c r="B16" s="5" t="s">
        <v>14</v>
      </c>
      <c r="C16" s="125">
        <v>648</v>
      </c>
      <c r="D16" s="126">
        <v>544.5</v>
      </c>
      <c r="E16" s="127">
        <v>605.25</v>
      </c>
      <c r="F16" s="126">
        <v>537.75</v>
      </c>
      <c r="G16" s="127">
        <v>425.25</v>
      </c>
      <c r="H16" s="126">
        <v>463.5</v>
      </c>
      <c r="I16" s="127">
        <v>668.25</v>
      </c>
      <c r="J16" s="126">
        <v>690.75</v>
      </c>
      <c r="K16" s="128"/>
      <c r="L16" s="129"/>
      <c r="M16" s="128"/>
      <c r="N16" s="129"/>
      <c r="O16" s="128"/>
      <c r="P16" s="28"/>
      <c r="Q16" s="29"/>
      <c r="R16" s="30"/>
    </row>
    <row r="17" spans="1:18" ht="14.4" customHeight="1" x14ac:dyDescent="0.25">
      <c r="A17" s="24">
        <v>130</v>
      </c>
      <c r="B17" s="5">
        <v>3</v>
      </c>
      <c r="C17" s="125">
        <v>331.2</v>
      </c>
      <c r="D17" s="126">
        <v>278.29999999999995</v>
      </c>
      <c r="E17" s="127">
        <v>309.34999999999997</v>
      </c>
      <c r="F17" s="126">
        <v>274.84999999999997</v>
      </c>
      <c r="G17" s="127">
        <v>217.35</v>
      </c>
      <c r="H17" s="126">
        <v>236.89999999999998</v>
      </c>
      <c r="I17" s="127">
        <v>341.54999999999995</v>
      </c>
      <c r="J17" s="126">
        <v>353.04999999999995</v>
      </c>
      <c r="K17" s="128"/>
      <c r="L17" s="129"/>
      <c r="M17" s="128"/>
      <c r="N17" s="129"/>
      <c r="O17" s="128"/>
      <c r="P17" s="28"/>
      <c r="Q17" s="29"/>
      <c r="R17" s="30"/>
    </row>
    <row r="18" spans="1:18" ht="14.4" customHeight="1" x14ac:dyDescent="0.25">
      <c r="A18" s="24"/>
      <c r="B18" s="5" t="s">
        <v>15</v>
      </c>
      <c r="C18" s="125">
        <v>345.59999999999997</v>
      </c>
      <c r="D18" s="126">
        <v>290.39999999999998</v>
      </c>
      <c r="E18" s="127">
        <v>322.8</v>
      </c>
      <c r="F18" s="126">
        <v>286.8</v>
      </c>
      <c r="G18" s="127">
        <v>226.79999999999998</v>
      </c>
      <c r="H18" s="126">
        <v>247.2</v>
      </c>
      <c r="I18" s="127">
        <v>356.4</v>
      </c>
      <c r="J18" s="126">
        <v>368.4</v>
      </c>
      <c r="K18" s="128"/>
      <c r="L18" s="129"/>
      <c r="M18" s="128"/>
      <c r="N18" s="129"/>
      <c r="O18" s="128"/>
      <c r="P18" s="28"/>
      <c r="Q18" s="29"/>
      <c r="R18" s="30"/>
    </row>
    <row r="19" spans="1:18" ht="14.4" customHeight="1" x14ac:dyDescent="0.25">
      <c r="A19" s="24">
        <v>161</v>
      </c>
      <c r="B19" s="5" t="s">
        <v>16</v>
      </c>
      <c r="C19" s="125">
        <v>288</v>
      </c>
      <c r="D19" s="126">
        <v>242</v>
      </c>
      <c r="E19" s="127">
        <v>269</v>
      </c>
      <c r="F19" s="126">
        <v>239</v>
      </c>
      <c r="G19" s="127">
        <v>189</v>
      </c>
      <c r="H19" s="126">
        <v>206</v>
      </c>
      <c r="I19" s="127">
        <v>297</v>
      </c>
      <c r="J19" s="126">
        <v>307</v>
      </c>
      <c r="K19" s="128"/>
      <c r="L19" s="129"/>
      <c r="M19" s="128"/>
      <c r="N19" s="129"/>
      <c r="O19" s="128"/>
      <c r="P19" s="28"/>
      <c r="Q19" s="29"/>
      <c r="R19" s="30"/>
    </row>
    <row r="20" spans="1:18" ht="14.4" customHeight="1" x14ac:dyDescent="0.25">
      <c r="A20" s="24">
        <v>163</v>
      </c>
      <c r="B20" s="5" t="s">
        <v>17</v>
      </c>
      <c r="C20" s="125">
        <v>316.8</v>
      </c>
      <c r="D20" s="126">
        <v>266.20000000000005</v>
      </c>
      <c r="E20" s="127">
        <v>295.90000000000003</v>
      </c>
      <c r="F20" s="126">
        <v>262.90000000000003</v>
      </c>
      <c r="G20" s="127">
        <v>207.9</v>
      </c>
      <c r="H20" s="126">
        <v>226.60000000000002</v>
      </c>
      <c r="I20" s="127">
        <v>326.70000000000005</v>
      </c>
      <c r="J20" s="126">
        <v>337.70000000000005</v>
      </c>
      <c r="K20" s="128"/>
      <c r="L20" s="129"/>
      <c r="M20" s="128"/>
      <c r="N20" s="129"/>
      <c r="O20" s="128"/>
      <c r="P20" s="28"/>
      <c r="Q20" s="29"/>
      <c r="R20" s="30"/>
    </row>
    <row r="21" spans="1:18" ht="14.4" customHeight="1" x14ac:dyDescent="0.25">
      <c r="A21" s="24">
        <v>164</v>
      </c>
      <c r="B21" s="5" t="s">
        <v>18</v>
      </c>
      <c r="C21" s="125">
        <v>316.8</v>
      </c>
      <c r="D21" s="126">
        <v>266.20000000000005</v>
      </c>
      <c r="E21" s="127">
        <v>295.90000000000003</v>
      </c>
      <c r="F21" s="126">
        <v>262.90000000000003</v>
      </c>
      <c r="G21" s="127">
        <v>207.9</v>
      </c>
      <c r="H21" s="126">
        <v>226.60000000000002</v>
      </c>
      <c r="I21" s="127">
        <v>326.70000000000005</v>
      </c>
      <c r="J21" s="126">
        <v>337.70000000000005</v>
      </c>
      <c r="K21" s="128"/>
      <c r="L21" s="129"/>
      <c r="M21" s="128"/>
      <c r="N21" s="129"/>
      <c r="O21" s="128"/>
      <c r="P21" s="28"/>
      <c r="Q21" s="29"/>
      <c r="R21" s="30"/>
    </row>
    <row r="22" spans="1:18" ht="14.4" customHeight="1" x14ac:dyDescent="0.25">
      <c r="A22" s="24">
        <v>160</v>
      </c>
      <c r="B22" s="5">
        <v>8</v>
      </c>
      <c r="C22" s="125">
        <v>331.2</v>
      </c>
      <c r="D22" s="126">
        <v>278.29999999999995</v>
      </c>
      <c r="E22" s="127">
        <v>309.34999999999997</v>
      </c>
      <c r="F22" s="126">
        <v>274.84999999999997</v>
      </c>
      <c r="G22" s="127">
        <v>217.35</v>
      </c>
      <c r="H22" s="126">
        <v>236.89999999999998</v>
      </c>
      <c r="I22" s="127">
        <v>341.54999999999995</v>
      </c>
      <c r="J22" s="126">
        <v>353.04999999999995</v>
      </c>
      <c r="K22" s="128"/>
      <c r="L22" s="129"/>
      <c r="M22" s="128"/>
      <c r="N22" s="129"/>
      <c r="O22" s="128"/>
      <c r="P22" s="28"/>
      <c r="Q22" s="29"/>
      <c r="R22" s="30"/>
    </row>
    <row r="23" spans="1:18" ht="14.4" customHeight="1" x14ac:dyDescent="0.25">
      <c r="A23" s="24"/>
      <c r="B23" s="5" t="s">
        <v>19</v>
      </c>
      <c r="C23" s="125">
        <v>345.59999999999997</v>
      </c>
      <c r="D23" s="126">
        <v>290.39999999999998</v>
      </c>
      <c r="E23" s="127">
        <v>322.8</v>
      </c>
      <c r="F23" s="126">
        <v>286.8</v>
      </c>
      <c r="G23" s="127">
        <v>226.79999999999998</v>
      </c>
      <c r="H23" s="126">
        <v>247.2</v>
      </c>
      <c r="I23" s="127">
        <v>356.4</v>
      </c>
      <c r="J23" s="126">
        <v>368.4</v>
      </c>
      <c r="K23" s="128"/>
      <c r="L23" s="129"/>
      <c r="M23" s="128"/>
      <c r="N23" s="129"/>
      <c r="O23" s="128"/>
      <c r="P23" s="28"/>
      <c r="Q23" s="29"/>
      <c r="R23" s="30"/>
    </row>
    <row r="24" spans="1:18" ht="14.4" customHeight="1" x14ac:dyDescent="0.25">
      <c r="A24" s="24">
        <v>115</v>
      </c>
      <c r="B24" s="5" t="s">
        <v>20</v>
      </c>
      <c r="C24" s="125">
        <v>230.4</v>
      </c>
      <c r="D24" s="126">
        <v>193.60000000000002</v>
      </c>
      <c r="E24" s="127">
        <v>215.20000000000002</v>
      </c>
      <c r="F24" s="126">
        <v>191.20000000000002</v>
      </c>
      <c r="G24" s="127">
        <v>151.20000000000002</v>
      </c>
      <c r="H24" s="126">
        <v>164.8</v>
      </c>
      <c r="I24" s="127">
        <v>237.60000000000002</v>
      </c>
      <c r="J24" s="126">
        <v>245.60000000000002</v>
      </c>
      <c r="K24" s="128"/>
      <c r="L24" s="129"/>
      <c r="M24" s="128"/>
      <c r="N24" s="129"/>
      <c r="O24" s="128"/>
      <c r="P24" s="28"/>
      <c r="Q24" s="29"/>
      <c r="R24" s="30"/>
    </row>
    <row r="25" spans="1:18" ht="14.4" customHeight="1" x14ac:dyDescent="0.25">
      <c r="A25" s="24">
        <v>106</v>
      </c>
      <c r="B25" s="5" t="s">
        <v>21</v>
      </c>
      <c r="C25" s="125">
        <v>705.6</v>
      </c>
      <c r="D25" s="126">
        <v>592.90000000000009</v>
      </c>
      <c r="E25" s="127">
        <v>659.05000000000007</v>
      </c>
      <c r="F25" s="126">
        <v>585.55000000000007</v>
      </c>
      <c r="G25" s="127">
        <v>463.05</v>
      </c>
      <c r="H25" s="126">
        <v>504.70000000000005</v>
      </c>
      <c r="I25" s="127">
        <v>727.65000000000009</v>
      </c>
      <c r="J25" s="126">
        <v>752.15000000000009</v>
      </c>
      <c r="K25" s="128"/>
      <c r="L25" s="129"/>
      <c r="M25" s="128"/>
      <c r="N25" s="129"/>
      <c r="O25" s="128"/>
      <c r="P25" s="28"/>
      <c r="Q25" s="29"/>
      <c r="R25" s="30"/>
    </row>
    <row r="26" spans="1:18" ht="14.4" customHeight="1" x14ac:dyDescent="0.25">
      <c r="A26" s="24">
        <v>107</v>
      </c>
      <c r="B26" s="5" t="s">
        <v>22</v>
      </c>
      <c r="C26" s="125">
        <v>446.40000000000003</v>
      </c>
      <c r="D26" s="126">
        <v>375.1</v>
      </c>
      <c r="E26" s="127">
        <v>416.95</v>
      </c>
      <c r="F26" s="126">
        <v>370.45</v>
      </c>
      <c r="G26" s="127">
        <v>292.95</v>
      </c>
      <c r="H26" s="126">
        <v>319.3</v>
      </c>
      <c r="I26" s="127">
        <v>460.35</v>
      </c>
      <c r="J26" s="126">
        <v>475.85</v>
      </c>
      <c r="K26" s="128"/>
      <c r="L26" s="129"/>
      <c r="M26" s="128"/>
      <c r="N26" s="129"/>
      <c r="O26" s="128"/>
      <c r="P26" s="28"/>
      <c r="Q26" s="29"/>
      <c r="R26" s="30"/>
    </row>
    <row r="27" spans="1:18" ht="14.4" customHeight="1" x14ac:dyDescent="0.25">
      <c r="A27" s="24">
        <v>108</v>
      </c>
      <c r="B27" s="5" t="s">
        <v>23</v>
      </c>
      <c r="C27" s="125">
        <v>763.19999999999993</v>
      </c>
      <c r="D27" s="126">
        <v>641.29999999999995</v>
      </c>
      <c r="E27" s="127">
        <v>712.85</v>
      </c>
      <c r="F27" s="126">
        <v>633.35</v>
      </c>
      <c r="G27" s="127">
        <v>500.84999999999997</v>
      </c>
      <c r="H27" s="126">
        <v>545.9</v>
      </c>
      <c r="I27" s="127">
        <v>787.05</v>
      </c>
      <c r="J27" s="126">
        <v>813.55</v>
      </c>
      <c r="K27" s="128"/>
      <c r="L27" s="129"/>
      <c r="M27" s="128"/>
      <c r="N27" s="129"/>
      <c r="O27" s="128"/>
      <c r="P27" s="28"/>
      <c r="Q27" s="29"/>
      <c r="R27" s="30"/>
    </row>
    <row r="28" spans="1:18" ht="14.4" customHeight="1" x14ac:dyDescent="0.25">
      <c r="A28" s="24">
        <v>109</v>
      </c>
      <c r="B28" s="5" t="s">
        <v>24</v>
      </c>
      <c r="C28" s="125">
        <v>518.4</v>
      </c>
      <c r="D28" s="126">
        <v>435.6</v>
      </c>
      <c r="E28" s="127">
        <v>484.2</v>
      </c>
      <c r="F28" s="126">
        <v>430.2</v>
      </c>
      <c r="G28" s="127">
        <v>340.2</v>
      </c>
      <c r="H28" s="126">
        <v>370.8</v>
      </c>
      <c r="I28" s="127">
        <v>534.6</v>
      </c>
      <c r="J28" s="126">
        <v>552.6</v>
      </c>
      <c r="K28" s="128"/>
      <c r="L28" s="129"/>
      <c r="M28" s="128"/>
      <c r="N28" s="129"/>
      <c r="O28" s="128"/>
      <c r="P28" s="28"/>
      <c r="Q28" s="29"/>
      <c r="R28" s="30"/>
    </row>
    <row r="29" spans="1:18" ht="14.4" customHeight="1" x14ac:dyDescent="0.25">
      <c r="A29" s="24">
        <v>128</v>
      </c>
      <c r="B29" s="5" t="s">
        <v>25</v>
      </c>
      <c r="C29" s="125">
        <v>475.2</v>
      </c>
      <c r="D29" s="126">
        <v>399.29999999999995</v>
      </c>
      <c r="E29" s="127">
        <v>443.84999999999997</v>
      </c>
      <c r="F29" s="126">
        <v>394.34999999999997</v>
      </c>
      <c r="G29" s="127">
        <v>311.84999999999997</v>
      </c>
      <c r="H29" s="126">
        <v>339.9</v>
      </c>
      <c r="I29" s="127">
        <v>490.04999999999995</v>
      </c>
      <c r="J29" s="126">
        <v>506.54999999999995</v>
      </c>
      <c r="K29" s="128"/>
      <c r="L29" s="129"/>
      <c r="M29" s="128"/>
      <c r="N29" s="129"/>
      <c r="O29" s="128"/>
      <c r="P29" s="28"/>
      <c r="Q29" s="29"/>
      <c r="R29" s="30"/>
    </row>
    <row r="30" spans="1:18" ht="14.4" customHeight="1" thickBot="1" x14ac:dyDescent="0.3">
      <c r="A30" s="31">
        <v>165</v>
      </c>
      <c r="B30" s="6" t="s">
        <v>26</v>
      </c>
      <c r="C30" s="130">
        <v>230.4</v>
      </c>
      <c r="D30" s="131">
        <v>193.60000000000002</v>
      </c>
      <c r="E30" s="132">
        <v>215.20000000000002</v>
      </c>
      <c r="F30" s="131">
        <v>191.20000000000002</v>
      </c>
      <c r="G30" s="132">
        <v>151.20000000000002</v>
      </c>
      <c r="H30" s="131">
        <v>164.8</v>
      </c>
      <c r="I30" s="132">
        <v>237.60000000000002</v>
      </c>
      <c r="J30" s="131">
        <v>245.60000000000002</v>
      </c>
      <c r="K30" s="133"/>
      <c r="L30" s="134"/>
      <c r="M30" s="133"/>
      <c r="N30" s="134"/>
      <c r="O30" s="133"/>
      <c r="P30" s="32"/>
      <c r="Q30" s="33"/>
      <c r="R30" s="34"/>
    </row>
    <row r="31" spans="1:18" ht="14.4" customHeight="1" x14ac:dyDescent="0.2"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</row>
    <row r="32" spans="1:18" ht="14.4" customHeight="1" x14ac:dyDescent="0.2"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3:15" ht="14.4" customHeight="1" x14ac:dyDescent="0.2"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3:15" ht="14.4" customHeight="1" x14ac:dyDescent="0.2"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</sheetData>
  <printOptions horizontalCentered="1"/>
  <pageMargins left="0" right="0" top="0.5" bottom="0" header="0" footer="0.05"/>
  <pageSetup scale="97" orientation="portrait" horizontalDpi="300" verticalDpi="300" r:id="rId1"/>
  <headerFooter alignWithMargins="0">
    <oddFooter>&amp;C&amp;9&amp;A&amp;R&amp;9Effective February 1, 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95"/>
  <sheetViews>
    <sheetView showGridLines="0" view="pageBreakPreview" zoomScale="80" zoomScaleNormal="100" workbookViewId="0">
      <selection activeCell="E11" sqref="E11"/>
    </sheetView>
  </sheetViews>
  <sheetFormatPr defaultColWidth="10.21875" defaultRowHeight="14.1" customHeight="1" x14ac:dyDescent="0.25"/>
  <cols>
    <col min="1" max="2" width="7.6640625" style="44" customWidth="1"/>
    <col min="3" max="3" width="7.109375" style="69" bestFit="1" customWidth="1"/>
    <col min="4" max="4" width="8.6640625" style="69" bestFit="1" customWidth="1"/>
    <col min="5" max="15" width="7.109375" style="69" bestFit="1" customWidth="1"/>
    <col min="16" max="16" width="7.109375" style="69" customWidth="1"/>
    <col min="17" max="18" width="7.109375" style="69" bestFit="1" customWidth="1"/>
    <col min="19" max="16384" width="10.21875" style="69"/>
  </cols>
  <sheetData>
    <row r="1" spans="1:27" s="43" customFormat="1" ht="14.1" customHeight="1" x14ac:dyDescent="0.25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0"/>
      <c r="R1" s="41"/>
    </row>
    <row r="2" spans="1:27" s="43" customFormat="1" ht="14.1" customHeight="1" x14ac:dyDescent="0.25">
      <c r="A2" s="42"/>
      <c r="B2" s="42"/>
      <c r="C2" s="42"/>
      <c r="Q2" s="44"/>
    </row>
    <row r="3" spans="1:27" s="43" customFormat="1" ht="12" x14ac:dyDescent="0.25">
      <c r="A3" s="45" t="s">
        <v>1</v>
      </c>
      <c r="B3" s="46"/>
      <c r="C3" s="46"/>
      <c r="R3" s="47"/>
    </row>
    <row r="4" spans="1:27" s="43" customFormat="1" ht="14.1" customHeight="1" x14ac:dyDescent="0.25">
      <c r="A4" s="48"/>
      <c r="B4" s="48"/>
      <c r="C4" s="4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7" s="67" customFormat="1" ht="14.1" customHeight="1" x14ac:dyDescent="0.25">
      <c r="A5" s="49" t="s">
        <v>32</v>
      </c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7" s="67" customFormat="1" ht="14.1" customHeight="1" x14ac:dyDescent="0.25">
      <c r="A6" s="49" t="s">
        <v>33</v>
      </c>
      <c r="B6" s="49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7" s="68" customFormat="1" ht="14.1" customHeight="1" x14ac:dyDescent="0.25">
      <c r="A7" s="49" t="s">
        <v>34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7" s="68" customFormat="1" ht="14.1" customHeight="1" thickBot="1" x14ac:dyDescent="0.3">
      <c r="A8" s="49"/>
      <c r="B8" s="49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7" ht="14.1" customHeight="1" x14ac:dyDescent="0.25">
      <c r="A9" s="52" t="s">
        <v>2</v>
      </c>
      <c r="B9" s="53"/>
      <c r="C9" s="54">
        <v>1</v>
      </c>
      <c r="D9" s="54">
        <v>2</v>
      </c>
      <c r="E9" s="54">
        <v>3</v>
      </c>
      <c r="F9" s="54">
        <v>4</v>
      </c>
      <c r="G9" s="54">
        <v>5</v>
      </c>
      <c r="H9" s="54">
        <v>6</v>
      </c>
      <c r="I9" s="54">
        <v>7</v>
      </c>
      <c r="J9" s="55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16</v>
      </c>
      <c r="P9" s="54">
        <v>20</v>
      </c>
      <c r="Q9" s="54">
        <v>21</v>
      </c>
      <c r="R9" s="56">
        <v>22</v>
      </c>
    </row>
    <row r="10" spans="1:27" ht="14.1" customHeight="1" x14ac:dyDescent="0.25">
      <c r="A10" s="57" t="s">
        <v>3</v>
      </c>
      <c r="B10" s="58" t="s">
        <v>4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27" ht="14.1" customHeight="1" x14ac:dyDescent="0.25">
      <c r="A11" s="62">
        <v>111</v>
      </c>
      <c r="B11" s="63" t="s">
        <v>7</v>
      </c>
      <c r="C11" s="105">
        <v>304</v>
      </c>
      <c r="D11" s="106">
        <v>325</v>
      </c>
      <c r="E11" s="106">
        <v>258</v>
      </c>
      <c r="F11" s="106">
        <v>274</v>
      </c>
      <c r="G11" s="106">
        <v>232</v>
      </c>
      <c r="H11" s="106">
        <v>228</v>
      </c>
      <c r="I11" s="106">
        <v>330</v>
      </c>
      <c r="J11" s="106">
        <v>258</v>
      </c>
      <c r="K11" s="105">
        <v>182</v>
      </c>
      <c r="L11" s="106">
        <v>258</v>
      </c>
      <c r="M11" s="106">
        <v>228</v>
      </c>
      <c r="N11" s="106">
        <v>219</v>
      </c>
      <c r="O11" s="106">
        <v>178</v>
      </c>
      <c r="P11" s="106">
        <v>178</v>
      </c>
      <c r="Q11" s="106">
        <v>289</v>
      </c>
      <c r="R11" s="107">
        <v>202</v>
      </c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ht="14.1" customHeight="1" x14ac:dyDescent="0.25">
      <c r="A12" s="62">
        <v>113</v>
      </c>
      <c r="B12" s="63" t="s">
        <v>8</v>
      </c>
      <c r="C12" s="106">
        <v>364.8</v>
      </c>
      <c r="D12" s="106">
        <v>390</v>
      </c>
      <c r="E12" s="106">
        <v>309.59999999999997</v>
      </c>
      <c r="F12" s="106">
        <v>328.8</v>
      </c>
      <c r="G12" s="106">
        <v>278.39999999999998</v>
      </c>
      <c r="H12" s="106">
        <v>273.59999999999997</v>
      </c>
      <c r="I12" s="106">
        <v>396</v>
      </c>
      <c r="J12" s="106">
        <v>309.59999999999997</v>
      </c>
      <c r="K12" s="106">
        <v>218.4</v>
      </c>
      <c r="L12" s="106">
        <v>309.59999999999997</v>
      </c>
      <c r="M12" s="106">
        <v>273.59999999999997</v>
      </c>
      <c r="N12" s="106">
        <v>262.8</v>
      </c>
      <c r="O12" s="106">
        <v>213.6</v>
      </c>
      <c r="P12" s="106">
        <v>213.6</v>
      </c>
      <c r="Q12" s="106">
        <v>346.8</v>
      </c>
      <c r="R12" s="107">
        <v>242.39999999999998</v>
      </c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1:27" ht="14.1" customHeight="1" x14ac:dyDescent="0.25">
      <c r="A13" s="62">
        <v>114</v>
      </c>
      <c r="B13" s="63" t="s">
        <v>9</v>
      </c>
      <c r="C13" s="106">
        <v>395.2</v>
      </c>
      <c r="D13" s="106">
        <v>422.5</v>
      </c>
      <c r="E13" s="106">
        <v>335.40000000000003</v>
      </c>
      <c r="F13" s="106">
        <v>356.2</v>
      </c>
      <c r="G13" s="106">
        <v>301.60000000000002</v>
      </c>
      <c r="H13" s="106">
        <v>296.40000000000003</v>
      </c>
      <c r="I13" s="106">
        <v>429</v>
      </c>
      <c r="J13" s="106">
        <v>335.40000000000003</v>
      </c>
      <c r="K13" s="106">
        <v>236.6</v>
      </c>
      <c r="L13" s="106">
        <v>335.40000000000003</v>
      </c>
      <c r="M13" s="106">
        <v>296.40000000000003</v>
      </c>
      <c r="N13" s="106">
        <v>284.7</v>
      </c>
      <c r="O13" s="106">
        <v>231.4</v>
      </c>
      <c r="P13" s="106">
        <v>231.4</v>
      </c>
      <c r="Q13" s="106">
        <v>375.7</v>
      </c>
      <c r="R13" s="107">
        <v>262.60000000000002</v>
      </c>
      <c r="S13" s="108"/>
      <c r="T13" s="108"/>
      <c r="U13" s="108"/>
      <c r="V13" s="108"/>
      <c r="W13" s="108"/>
      <c r="X13" s="108"/>
      <c r="Y13" s="108"/>
      <c r="Z13" s="108"/>
      <c r="AA13" s="108"/>
    </row>
    <row r="14" spans="1:27" ht="14.1" customHeight="1" x14ac:dyDescent="0.25">
      <c r="A14" s="62">
        <v>102</v>
      </c>
      <c r="B14" s="63" t="s">
        <v>10</v>
      </c>
      <c r="C14" s="106">
        <v>486.40000000000003</v>
      </c>
      <c r="D14" s="106">
        <v>520</v>
      </c>
      <c r="E14" s="106">
        <v>412.8</v>
      </c>
      <c r="F14" s="106">
        <v>438.40000000000003</v>
      </c>
      <c r="G14" s="106">
        <v>371.20000000000005</v>
      </c>
      <c r="H14" s="106">
        <v>364.8</v>
      </c>
      <c r="I14" s="106">
        <v>528</v>
      </c>
      <c r="J14" s="106">
        <v>412.8</v>
      </c>
      <c r="K14" s="106">
        <v>291.2</v>
      </c>
      <c r="L14" s="106">
        <v>412.8</v>
      </c>
      <c r="M14" s="106">
        <v>364.8</v>
      </c>
      <c r="N14" s="106">
        <v>350.40000000000003</v>
      </c>
      <c r="O14" s="106">
        <v>284.8</v>
      </c>
      <c r="P14" s="106">
        <v>284.8</v>
      </c>
      <c r="Q14" s="106">
        <v>462.40000000000003</v>
      </c>
      <c r="R14" s="107">
        <v>323.20000000000005</v>
      </c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1:27" ht="14.1" customHeight="1" x14ac:dyDescent="0.25">
      <c r="A15" s="62">
        <v>103</v>
      </c>
      <c r="B15" s="63" t="s">
        <v>11</v>
      </c>
      <c r="C15" s="106">
        <v>431.67999999999995</v>
      </c>
      <c r="D15" s="106">
        <v>461.5</v>
      </c>
      <c r="E15" s="106">
        <v>366.35999999999996</v>
      </c>
      <c r="F15" s="106">
        <v>389.08</v>
      </c>
      <c r="G15" s="106">
        <v>329.44</v>
      </c>
      <c r="H15" s="106">
        <v>323.76</v>
      </c>
      <c r="I15" s="106">
        <v>468.59999999999997</v>
      </c>
      <c r="J15" s="106">
        <v>366.35999999999996</v>
      </c>
      <c r="K15" s="106">
        <v>258.44</v>
      </c>
      <c r="L15" s="106">
        <v>366.35999999999996</v>
      </c>
      <c r="M15" s="106">
        <v>323.76</v>
      </c>
      <c r="N15" s="106">
        <v>310.97999999999996</v>
      </c>
      <c r="O15" s="106">
        <v>252.76</v>
      </c>
      <c r="P15" s="106">
        <v>252.76</v>
      </c>
      <c r="Q15" s="106">
        <v>410.38</v>
      </c>
      <c r="R15" s="107">
        <v>286.83999999999997</v>
      </c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14.1" customHeight="1" x14ac:dyDescent="0.25">
      <c r="A16" s="62">
        <v>104</v>
      </c>
      <c r="B16" s="63" t="s">
        <v>12</v>
      </c>
      <c r="C16" s="106">
        <v>456</v>
      </c>
      <c r="D16" s="106">
        <v>487.5</v>
      </c>
      <c r="E16" s="106">
        <v>387</v>
      </c>
      <c r="F16" s="106">
        <v>411</v>
      </c>
      <c r="G16" s="106">
        <v>348</v>
      </c>
      <c r="H16" s="106">
        <v>342</v>
      </c>
      <c r="I16" s="106">
        <v>495</v>
      </c>
      <c r="J16" s="106">
        <v>387</v>
      </c>
      <c r="K16" s="106">
        <v>273</v>
      </c>
      <c r="L16" s="106">
        <v>387</v>
      </c>
      <c r="M16" s="106">
        <v>342</v>
      </c>
      <c r="N16" s="106">
        <v>328.5</v>
      </c>
      <c r="O16" s="106">
        <v>267</v>
      </c>
      <c r="P16" s="106">
        <v>267</v>
      </c>
      <c r="Q16" s="106">
        <v>433.5</v>
      </c>
      <c r="R16" s="107">
        <v>303</v>
      </c>
      <c r="S16" s="108"/>
      <c r="T16" s="108"/>
      <c r="U16" s="108"/>
      <c r="V16" s="108"/>
      <c r="W16" s="108"/>
      <c r="X16" s="108"/>
      <c r="Y16" s="108"/>
      <c r="Z16" s="108"/>
      <c r="AA16" s="108"/>
    </row>
    <row r="17" spans="1:27" ht="14.1" customHeight="1" x14ac:dyDescent="0.25">
      <c r="A17" s="62">
        <v>105</v>
      </c>
      <c r="B17" s="63" t="s">
        <v>13</v>
      </c>
      <c r="C17" s="106">
        <v>395.2</v>
      </c>
      <c r="D17" s="106">
        <v>422.5</v>
      </c>
      <c r="E17" s="106">
        <v>335.40000000000003</v>
      </c>
      <c r="F17" s="106">
        <v>356.2</v>
      </c>
      <c r="G17" s="106">
        <v>301.60000000000002</v>
      </c>
      <c r="H17" s="106">
        <v>296.40000000000003</v>
      </c>
      <c r="I17" s="106">
        <v>429</v>
      </c>
      <c r="J17" s="106">
        <v>335.40000000000003</v>
      </c>
      <c r="K17" s="106">
        <v>236.6</v>
      </c>
      <c r="L17" s="106">
        <v>335.40000000000003</v>
      </c>
      <c r="M17" s="106">
        <v>296.40000000000003</v>
      </c>
      <c r="N17" s="106">
        <v>284.7</v>
      </c>
      <c r="O17" s="106">
        <v>231.4</v>
      </c>
      <c r="P17" s="106">
        <v>231.4</v>
      </c>
      <c r="Q17" s="106">
        <v>375.7</v>
      </c>
      <c r="R17" s="107">
        <v>262.60000000000002</v>
      </c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7" ht="14.1" customHeight="1" x14ac:dyDescent="0.25">
      <c r="A18" s="62">
        <v>124</v>
      </c>
      <c r="B18" s="63" t="s">
        <v>14</v>
      </c>
      <c r="C18" s="106">
        <v>486.40000000000003</v>
      </c>
      <c r="D18" s="106">
        <v>520</v>
      </c>
      <c r="E18" s="106">
        <v>412.8</v>
      </c>
      <c r="F18" s="106">
        <v>438.40000000000003</v>
      </c>
      <c r="G18" s="106">
        <v>371.20000000000005</v>
      </c>
      <c r="H18" s="106">
        <v>364.8</v>
      </c>
      <c r="I18" s="106">
        <v>528</v>
      </c>
      <c r="J18" s="106">
        <v>412.8</v>
      </c>
      <c r="K18" s="106">
        <v>291.2</v>
      </c>
      <c r="L18" s="106">
        <v>412.8</v>
      </c>
      <c r="M18" s="106">
        <v>364.8</v>
      </c>
      <c r="N18" s="106">
        <v>350.40000000000003</v>
      </c>
      <c r="O18" s="106">
        <v>284.8</v>
      </c>
      <c r="P18" s="106">
        <v>284.8</v>
      </c>
      <c r="Q18" s="106">
        <v>462.40000000000003</v>
      </c>
      <c r="R18" s="107">
        <v>323.20000000000005</v>
      </c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7" ht="14.1" customHeight="1" x14ac:dyDescent="0.25">
      <c r="A19" s="62">
        <v>130</v>
      </c>
      <c r="B19" s="63">
        <v>3</v>
      </c>
      <c r="C19" s="106">
        <v>334.40000000000003</v>
      </c>
      <c r="D19" s="106">
        <v>357.50000000000006</v>
      </c>
      <c r="E19" s="106">
        <v>283.8</v>
      </c>
      <c r="F19" s="106">
        <v>301.40000000000003</v>
      </c>
      <c r="G19" s="106">
        <v>255.20000000000002</v>
      </c>
      <c r="H19" s="106">
        <v>250.8</v>
      </c>
      <c r="I19" s="106">
        <v>363.00000000000006</v>
      </c>
      <c r="J19" s="106">
        <v>283.8</v>
      </c>
      <c r="K19" s="106">
        <v>200.20000000000002</v>
      </c>
      <c r="L19" s="106">
        <v>283.8</v>
      </c>
      <c r="M19" s="106">
        <v>250.8</v>
      </c>
      <c r="N19" s="106">
        <v>240.9</v>
      </c>
      <c r="O19" s="106">
        <v>195.8</v>
      </c>
      <c r="P19" s="106">
        <v>195.8</v>
      </c>
      <c r="Q19" s="106">
        <v>317.90000000000003</v>
      </c>
      <c r="R19" s="107">
        <v>222.20000000000002</v>
      </c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7" ht="14.1" customHeight="1" x14ac:dyDescent="0.25">
      <c r="A20" s="62"/>
      <c r="B20" s="63" t="s">
        <v>15</v>
      </c>
      <c r="C20" s="106">
        <v>304</v>
      </c>
      <c r="D20" s="106">
        <v>325</v>
      </c>
      <c r="E20" s="106">
        <v>258</v>
      </c>
      <c r="F20" s="106">
        <v>274</v>
      </c>
      <c r="G20" s="106">
        <v>232</v>
      </c>
      <c r="H20" s="106">
        <v>228</v>
      </c>
      <c r="I20" s="106">
        <v>330</v>
      </c>
      <c r="J20" s="106">
        <v>258</v>
      </c>
      <c r="K20" s="106">
        <v>182</v>
      </c>
      <c r="L20" s="106">
        <v>258</v>
      </c>
      <c r="M20" s="106">
        <v>228</v>
      </c>
      <c r="N20" s="106">
        <v>219</v>
      </c>
      <c r="O20" s="106">
        <v>178</v>
      </c>
      <c r="P20" s="106">
        <v>178</v>
      </c>
      <c r="Q20" s="106">
        <v>289</v>
      </c>
      <c r="R20" s="107">
        <v>202</v>
      </c>
      <c r="S20" s="108"/>
      <c r="T20" s="108"/>
      <c r="U20" s="108"/>
      <c r="V20" s="108"/>
      <c r="W20" s="108"/>
      <c r="X20" s="108"/>
      <c r="Y20" s="108"/>
      <c r="Z20" s="108"/>
      <c r="AA20" s="108"/>
    </row>
    <row r="21" spans="1:27" ht="14.1" customHeight="1" x14ac:dyDescent="0.25">
      <c r="A21" s="62">
        <v>161</v>
      </c>
      <c r="B21" s="63" t="s">
        <v>16</v>
      </c>
      <c r="C21" s="106">
        <v>243.20000000000002</v>
      </c>
      <c r="D21" s="106">
        <v>260</v>
      </c>
      <c r="E21" s="106">
        <v>206.4</v>
      </c>
      <c r="F21" s="106">
        <v>219.20000000000002</v>
      </c>
      <c r="G21" s="106">
        <v>185.60000000000002</v>
      </c>
      <c r="H21" s="106">
        <v>182.4</v>
      </c>
      <c r="I21" s="106">
        <v>264</v>
      </c>
      <c r="J21" s="106">
        <v>206.4</v>
      </c>
      <c r="K21" s="106">
        <v>145.6</v>
      </c>
      <c r="L21" s="106">
        <v>206.4</v>
      </c>
      <c r="M21" s="106">
        <v>182.4</v>
      </c>
      <c r="N21" s="106">
        <v>175.20000000000002</v>
      </c>
      <c r="O21" s="106">
        <v>142.4</v>
      </c>
      <c r="P21" s="106">
        <v>142.4</v>
      </c>
      <c r="Q21" s="106">
        <v>231.20000000000002</v>
      </c>
      <c r="R21" s="107">
        <v>161.60000000000002</v>
      </c>
      <c r="S21" s="108"/>
      <c r="T21" s="108"/>
      <c r="U21" s="108"/>
      <c r="V21" s="108"/>
      <c r="W21" s="108"/>
      <c r="X21" s="108"/>
      <c r="Y21" s="108"/>
      <c r="Z21" s="108"/>
      <c r="AA21" s="108"/>
    </row>
    <row r="22" spans="1:27" ht="14.1" customHeight="1" x14ac:dyDescent="0.25">
      <c r="A22" s="62">
        <v>163</v>
      </c>
      <c r="B22" s="63" t="s">
        <v>17</v>
      </c>
      <c r="C22" s="106">
        <v>334.40000000000003</v>
      </c>
      <c r="D22" s="106">
        <v>357.50000000000006</v>
      </c>
      <c r="E22" s="106">
        <v>283.8</v>
      </c>
      <c r="F22" s="106">
        <v>301.40000000000003</v>
      </c>
      <c r="G22" s="106">
        <v>255.20000000000002</v>
      </c>
      <c r="H22" s="106">
        <v>250.8</v>
      </c>
      <c r="I22" s="106">
        <v>363.00000000000006</v>
      </c>
      <c r="J22" s="106">
        <v>283.8</v>
      </c>
      <c r="K22" s="106">
        <v>200.20000000000002</v>
      </c>
      <c r="L22" s="106">
        <v>283.8</v>
      </c>
      <c r="M22" s="106">
        <v>250.8</v>
      </c>
      <c r="N22" s="106">
        <v>240.9</v>
      </c>
      <c r="O22" s="106">
        <v>195.8</v>
      </c>
      <c r="P22" s="106">
        <v>195.8</v>
      </c>
      <c r="Q22" s="106">
        <v>317.90000000000003</v>
      </c>
      <c r="R22" s="107">
        <v>222.20000000000002</v>
      </c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ht="14.1" customHeight="1" x14ac:dyDescent="0.25">
      <c r="A23" s="62">
        <v>164</v>
      </c>
      <c r="B23" s="63" t="s">
        <v>18</v>
      </c>
      <c r="C23" s="106">
        <v>364.8</v>
      </c>
      <c r="D23" s="106">
        <v>390</v>
      </c>
      <c r="E23" s="106">
        <v>309.59999999999997</v>
      </c>
      <c r="F23" s="106">
        <v>328.8</v>
      </c>
      <c r="G23" s="106">
        <v>278.39999999999998</v>
      </c>
      <c r="H23" s="106">
        <v>273.59999999999997</v>
      </c>
      <c r="I23" s="106">
        <v>396</v>
      </c>
      <c r="J23" s="106">
        <v>309.59999999999997</v>
      </c>
      <c r="K23" s="106">
        <v>218.4</v>
      </c>
      <c r="L23" s="106">
        <v>309.59999999999997</v>
      </c>
      <c r="M23" s="106">
        <v>273.59999999999997</v>
      </c>
      <c r="N23" s="106">
        <v>262.8</v>
      </c>
      <c r="O23" s="106">
        <v>213.6</v>
      </c>
      <c r="P23" s="106">
        <v>213.6</v>
      </c>
      <c r="Q23" s="106">
        <v>346.8</v>
      </c>
      <c r="R23" s="107">
        <v>242.39999999999998</v>
      </c>
      <c r="S23" s="108"/>
      <c r="T23" s="108"/>
      <c r="U23" s="108"/>
      <c r="V23" s="108"/>
      <c r="W23" s="108"/>
      <c r="X23" s="108"/>
      <c r="Y23" s="108"/>
      <c r="Z23" s="108"/>
      <c r="AA23" s="108"/>
    </row>
    <row r="24" spans="1:27" ht="14.1" customHeight="1" x14ac:dyDescent="0.25">
      <c r="A24" s="62">
        <v>160</v>
      </c>
      <c r="B24" s="63">
        <v>8</v>
      </c>
      <c r="C24" s="106">
        <v>304</v>
      </c>
      <c r="D24" s="106">
        <v>325</v>
      </c>
      <c r="E24" s="106">
        <v>258</v>
      </c>
      <c r="F24" s="106">
        <v>274</v>
      </c>
      <c r="G24" s="106">
        <v>232</v>
      </c>
      <c r="H24" s="106">
        <v>228</v>
      </c>
      <c r="I24" s="106">
        <v>330</v>
      </c>
      <c r="J24" s="106">
        <v>258</v>
      </c>
      <c r="K24" s="106">
        <v>182</v>
      </c>
      <c r="L24" s="106">
        <v>258</v>
      </c>
      <c r="M24" s="106">
        <v>228</v>
      </c>
      <c r="N24" s="106">
        <v>219</v>
      </c>
      <c r="O24" s="106">
        <v>178</v>
      </c>
      <c r="P24" s="106">
        <v>178</v>
      </c>
      <c r="Q24" s="106">
        <v>289</v>
      </c>
      <c r="R24" s="107">
        <v>202</v>
      </c>
      <c r="S24" s="108"/>
      <c r="T24" s="108"/>
      <c r="U24" s="108"/>
      <c r="V24" s="108"/>
      <c r="W24" s="108"/>
      <c r="X24" s="108"/>
      <c r="Y24" s="108"/>
      <c r="Z24" s="108"/>
      <c r="AA24" s="108"/>
    </row>
    <row r="25" spans="1:27" ht="14.1" customHeight="1" x14ac:dyDescent="0.25">
      <c r="A25" s="62"/>
      <c r="B25" s="63" t="s">
        <v>19</v>
      </c>
      <c r="C25" s="106">
        <v>304</v>
      </c>
      <c r="D25" s="106">
        <v>325</v>
      </c>
      <c r="E25" s="106">
        <v>258</v>
      </c>
      <c r="F25" s="106">
        <v>274</v>
      </c>
      <c r="G25" s="106">
        <v>232</v>
      </c>
      <c r="H25" s="106">
        <v>228</v>
      </c>
      <c r="I25" s="106">
        <v>330</v>
      </c>
      <c r="J25" s="106">
        <v>258</v>
      </c>
      <c r="K25" s="106">
        <v>182</v>
      </c>
      <c r="L25" s="106">
        <v>258</v>
      </c>
      <c r="M25" s="106">
        <v>228</v>
      </c>
      <c r="N25" s="106">
        <v>219</v>
      </c>
      <c r="O25" s="106">
        <v>178</v>
      </c>
      <c r="P25" s="106">
        <v>178</v>
      </c>
      <c r="Q25" s="106">
        <v>289</v>
      </c>
      <c r="R25" s="107">
        <v>202</v>
      </c>
      <c r="S25" s="108"/>
      <c r="T25" s="108"/>
      <c r="U25" s="108"/>
      <c r="V25" s="108"/>
      <c r="W25" s="108"/>
      <c r="X25" s="108"/>
      <c r="Y25" s="108"/>
      <c r="Z25" s="108"/>
      <c r="AA25" s="108"/>
    </row>
    <row r="26" spans="1:27" ht="14.1" customHeight="1" x14ac:dyDescent="0.25">
      <c r="A26" s="62">
        <v>115</v>
      </c>
      <c r="B26" s="63" t="s">
        <v>20</v>
      </c>
      <c r="C26" s="106">
        <v>258.39999999999998</v>
      </c>
      <c r="D26" s="106">
        <v>276.25</v>
      </c>
      <c r="E26" s="106">
        <v>219.29999999999998</v>
      </c>
      <c r="F26" s="106">
        <v>232.9</v>
      </c>
      <c r="G26" s="106">
        <v>197.2</v>
      </c>
      <c r="H26" s="106">
        <v>193.79999999999998</v>
      </c>
      <c r="I26" s="106">
        <v>280.5</v>
      </c>
      <c r="J26" s="106">
        <v>219.29999999999998</v>
      </c>
      <c r="K26" s="106">
        <v>154.69999999999999</v>
      </c>
      <c r="L26" s="106">
        <v>219.29999999999998</v>
      </c>
      <c r="M26" s="106">
        <v>193.79999999999998</v>
      </c>
      <c r="N26" s="106">
        <v>186.15</v>
      </c>
      <c r="O26" s="106">
        <v>151.29999999999998</v>
      </c>
      <c r="P26" s="106">
        <v>151.29999999999998</v>
      </c>
      <c r="Q26" s="106">
        <v>245.65</v>
      </c>
      <c r="R26" s="107">
        <v>171.7</v>
      </c>
      <c r="S26" s="108"/>
      <c r="T26" s="108"/>
      <c r="U26" s="108"/>
      <c r="V26" s="108"/>
      <c r="W26" s="108"/>
      <c r="X26" s="108"/>
      <c r="Y26" s="108"/>
      <c r="Z26" s="108"/>
      <c r="AA26" s="108"/>
    </row>
    <row r="27" spans="1:27" ht="14.1" customHeight="1" x14ac:dyDescent="0.25">
      <c r="A27" s="62">
        <v>106</v>
      </c>
      <c r="B27" s="63" t="s">
        <v>21</v>
      </c>
      <c r="C27" s="106">
        <v>425.59999999999997</v>
      </c>
      <c r="D27" s="106">
        <v>454.99999999999994</v>
      </c>
      <c r="E27" s="106">
        <v>361.2</v>
      </c>
      <c r="F27" s="106">
        <v>383.59999999999997</v>
      </c>
      <c r="G27" s="106">
        <v>324.79999999999995</v>
      </c>
      <c r="H27" s="106">
        <v>319.2</v>
      </c>
      <c r="I27" s="106">
        <v>461.99999999999994</v>
      </c>
      <c r="J27" s="106">
        <v>361.2</v>
      </c>
      <c r="K27" s="106">
        <v>254.79999999999998</v>
      </c>
      <c r="L27" s="106">
        <v>361.2</v>
      </c>
      <c r="M27" s="106">
        <v>319.2</v>
      </c>
      <c r="N27" s="106">
        <v>306.59999999999997</v>
      </c>
      <c r="O27" s="106">
        <v>249.2</v>
      </c>
      <c r="P27" s="106">
        <v>249.2</v>
      </c>
      <c r="Q27" s="106">
        <v>404.59999999999997</v>
      </c>
      <c r="R27" s="107">
        <v>282.79999999999995</v>
      </c>
      <c r="S27" s="108"/>
      <c r="T27" s="108"/>
      <c r="U27" s="108"/>
      <c r="V27" s="108"/>
      <c r="W27" s="108"/>
      <c r="X27" s="108"/>
      <c r="Y27" s="108"/>
      <c r="Z27" s="108"/>
      <c r="AA27" s="108"/>
    </row>
    <row r="28" spans="1:27" ht="14.1" customHeight="1" x14ac:dyDescent="0.25">
      <c r="A28" s="62">
        <v>107</v>
      </c>
      <c r="B28" s="63" t="s">
        <v>22</v>
      </c>
      <c r="C28" s="106">
        <v>364.8</v>
      </c>
      <c r="D28" s="106">
        <v>390</v>
      </c>
      <c r="E28" s="106">
        <v>309.59999999999997</v>
      </c>
      <c r="F28" s="106">
        <v>328.8</v>
      </c>
      <c r="G28" s="106">
        <v>278.39999999999998</v>
      </c>
      <c r="H28" s="106">
        <v>273.59999999999997</v>
      </c>
      <c r="I28" s="106">
        <v>396</v>
      </c>
      <c r="J28" s="106">
        <v>309.59999999999997</v>
      </c>
      <c r="K28" s="106">
        <v>218.4</v>
      </c>
      <c r="L28" s="106">
        <v>309.59999999999997</v>
      </c>
      <c r="M28" s="106">
        <v>273.59999999999997</v>
      </c>
      <c r="N28" s="106">
        <v>262.8</v>
      </c>
      <c r="O28" s="106">
        <v>213.6</v>
      </c>
      <c r="P28" s="106">
        <v>213.6</v>
      </c>
      <c r="Q28" s="106">
        <v>346.8</v>
      </c>
      <c r="R28" s="107">
        <v>242.39999999999998</v>
      </c>
      <c r="S28" s="108"/>
      <c r="T28" s="108"/>
      <c r="U28" s="108"/>
      <c r="V28" s="108"/>
      <c r="W28" s="108"/>
      <c r="X28" s="108"/>
      <c r="Y28" s="108"/>
      <c r="Z28" s="108"/>
      <c r="AA28" s="108"/>
    </row>
    <row r="29" spans="1:27" ht="14.1" customHeight="1" x14ac:dyDescent="0.25">
      <c r="A29" s="62">
        <v>108</v>
      </c>
      <c r="B29" s="63" t="s">
        <v>23</v>
      </c>
      <c r="C29" s="106">
        <v>334.40000000000003</v>
      </c>
      <c r="D29" s="106">
        <v>357.50000000000006</v>
      </c>
      <c r="E29" s="106">
        <v>283.8</v>
      </c>
      <c r="F29" s="106">
        <v>301.40000000000003</v>
      </c>
      <c r="G29" s="106">
        <v>255.20000000000002</v>
      </c>
      <c r="H29" s="106">
        <v>250.8</v>
      </c>
      <c r="I29" s="106">
        <v>363.00000000000006</v>
      </c>
      <c r="J29" s="106">
        <v>283.8</v>
      </c>
      <c r="K29" s="106">
        <v>200.20000000000002</v>
      </c>
      <c r="L29" s="106">
        <v>283.8</v>
      </c>
      <c r="M29" s="106">
        <v>250.8</v>
      </c>
      <c r="N29" s="106">
        <v>240.9</v>
      </c>
      <c r="O29" s="106">
        <v>195.8</v>
      </c>
      <c r="P29" s="106">
        <v>195.8</v>
      </c>
      <c r="Q29" s="106">
        <v>317.90000000000003</v>
      </c>
      <c r="R29" s="107">
        <v>222.20000000000002</v>
      </c>
      <c r="S29" s="108"/>
      <c r="T29" s="108"/>
      <c r="U29" s="108"/>
      <c r="V29" s="108"/>
      <c r="W29" s="108"/>
      <c r="X29" s="108"/>
      <c r="Y29" s="108"/>
      <c r="Z29" s="108"/>
      <c r="AA29" s="108"/>
    </row>
    <row r="30" spans="1:27" ht="14.1" customHeight="1" x14ac:dyDescent="0.25">
      <c r="A30" s="62">
        <v>109</v>
      </c>
      <c r="B30" s="63" t="s">
        <v>24</v>
      </c>
      <c r="C30" s="106">
        <v>364.8</v>
      </c>
      <c r="D30" s="106">
        <v>390</v>
      </c>
      <c r="E30" s="106">
        <v>309.59999999999997</v>
      </c>
      <c r="F30" s="106">
        <v>328.8</v>
      </c>
      <c r="G30" s="106">
        <v>278.39999999999998</v>
      </c>
      <c r="H30" s="106">
        <v>273.59999999999997</v>
      </c>
      <c r="I30" s="106">
        <v>396</v>
      </c>
      <c r="J30" s="106">
        <v>309.59999999999997</v>
      </c>
      <c r="K30" s="106">
        <v>218.4</v>
      </c>
      <c r="L30" s="106">
        <v>309.59999999999997</v>
      </c>
      <c r="M30" s="106">
        <v>273.59999999999997</v>
      </c>
      <c r="N30" s="106">
        <v>262.8</v>
      </c>
      <c r="O30" s="106">
        <v>213.6</v>
      </c>
      <c r="P30" s="106">
        <v>213.6</v>
      </c>
      <c r="Q30" s="106">
        <v>346.8</v>
      </c>
      <c r="R30" s="107">
        <v>242.39999999999998</v>
      </c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ht="14.1" customHeight="1" x14ac:dyDescent="0.25">
      <c r="A31" s="62">
        <v>128</v>
      </c>
      <c r="B31" s="63" t="s">
        <v>25</v>
      </c>
      <c r="C31" s="106">
        <v>304</v>
      </c>
      <c r="D31" s="106">
        <v>325</v>
      </c>
      <c r="E31" s="106">
        <v>258</v>
      </c>
      <c r="F31" s="106">
        <v>274</v>
      </c>
      <c r="G31" s="106">
        <v>232</v>
      </c>
      <c r="H31" s="106">
        <v>228</v>
      </c>
      <c r="I31" s="106">
        <v>330</v>
      </c>
      <c r="J31" s="106">
        <v>258</v>
      </c>
      <c r="K31" s="106">
        <v>182</v>
      </c>
      <c r="L31" s="106">
        <v>258</v>
      </c>
      <c r="M31" s="106">
        <v>228</v>
      </c>
      <c r="N31" s="106">
        <v>219</v>
      </c>
      <c r="O31" s="106">
        <v>178</v>
      </c>
      <c r="P31" s="106">
        <v>178</v>
      </c>
      <c r="Q31" s="106">
        <v>289</v>
      </c>
      <c r="R31" s="107">
        <v>202</v>
      </c>
      <c r="S31" s="108"/>
      <c r="T31" s="108"/>
      <c r="U31" s="108"/>
      <c r="V31" s="108"/>
      <c r="W31" s="108"/>
      <c r="X31" s="108"/>
      <c r="Y31" s="108"/>
      <c r="Z31" s="108"/>
      <c r="AA31" s="108"/>
    </row>
    <row r="32" spans="1:27" ht="14.1" customHeight="1" thickBot="1" x14ac:dyDescent="0.3">
      <c r="A32" s="64">
        <v>165</v>
      </c>
      <c r="B32" s="65" t="s">
        <v>26</v>
      </c>
      <c r="C32" s="109">
        <v>258.39999999999998</v>
      </c>
      <c r="D32" s="109">
        <v>276.25</v>
      </c>
      <c r="E32" s="109">
        <v>219.29999999999998</v>
      </c>
      <c r="F32" s="109">
        <v>232.9</v>
      </c>
      <c r="G32" s="109">
        <v>197.2</v>
      </c>
      <c r="H32" s="109">
        <v>193.79999999999998</v>
      </c>
      <c r="I32" s="109">
        <v>280.5</v>
      </c>
      <c r="J32" s="109">
        <v>219.29999999999998</v>
      </c>
      <c r="K32" s="109">
        <v>154.69999999999999</v>
      </c>
      <c r="L32" s="109">
        <v>219.29999999999998</v>
      </c>
      <c r="M32" s="109">
        <v>193.79999999999998</v>
      </c>
      <c r="N32" s="109">
        <v>186.15</v>
      </c>
      <c r="O32" s="109">
        <v>151.29999999999998</v>
      </c>
      <c r="P32" s="109">
        <v>151.29999999999998</v>
      </c>
      <c r="Q32" s="109">
        <v>245.65</v>
      </c>
      <c r="R32" s="111">
        <v>171.7</v>
      </c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ht="14.1" customHeight="1" thickBot="1" x14ac:dyDescent="0.3">
      <c r="A33" s="66"/>
      <c r="B33" s="66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1:27" ht="14.1" customHeight="1" x14ac:dyDescent="0.25">
      <c r="A34" s="52" t="s">
        <v>2</v>
      </c>
      <c r="B34" s="53"/>
      <c r="C34" s="113">
        <v>23</v>
      </c>
      <c r="D34" s="113">
        <v>24</v>
      </c>
      <c r="E34" s="113">
        <v>27</v>
      </c>
      <c r="F34" s="113">
        <v>28</v>
      </c>
      <c r="G34" s="113">
        <v>31</v>
      </c>
      <c r="H34" s="113">
        <v>32</v>
      </c>
      <c r="I34" s="113">
        <v>34</v>
      </c>
      <c r="J34" s="116">
        <v>37</v>
      </c>
      <c r="K34" s="113">
        <v>38</v>
      </c>
      <c r="L34" s="113">
        <v>39</v>
      </c>
      <c r="M34" s="113">
        <v>40</v>
      </c>
      <c r="N34" s="113">
        <v>41</v>
      </c>
      <c r="O34" s="113">
        <v>42</v>
      </c>
      <c r="P34" s="113">
        <v>43</v>
      </c>
      <c r="Q34" s="113">
        <v>44</v>
      </c>
      <c r="R34" s="116">
        <v>45</v>
      </c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ht="14.1" customHeight="1" x14ac:dyDescent="0.25">
      <c r="A35" s="57" t="s">
        <v>3</v>
      </c>
      <c r="B35" s="58" t="s">
        <v>4</v>
      </c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9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ht="14.1" customHeight="1" x14ac:dyDescent="0.25">
      <c r="A36" s="62">
        <v>111</v>
      </c>
      <c r="B36" s="63" t="s">
        <v>7</v>
      </c>
      <c r="C36" s="105">
        <v>222</v>
      </c>
      <c r="D36" s="106">
        <v>213</v>
      </c>
      <c r="E36" s="106">
        <v>243</v>
      </c>
      <c r="F36" s="106">
        <v>243</v>
      </c>
      <c r="G36" s="106">
        <v>228</v>
      </c>
      <c r="H36" s="106">
        <v>192</v>
      </c>
      <c r="I36" s="106">
        <v>228</v>
      </c>
      <c r="J36" s="106">
        <v>217</v>
      </c>
      <c r="K36" s="105">
        <v>289</v>
      </c>
      <c r="L36" s="106">
        <v>243</v>
      </c>
      <c r="M36" s="106">
        <v>198</v>
      </c>
      <c r="N36" s="106">
        <v>258</v>
      </c>
      <c r="O36" s="106">
        <v>289</v>
      </c>
      <c r="P36" s="106">
        <v>274</v>
      </c>
      <c r="Q36" s="106">
        <v>258</v>
      </c>
      <c r="R36" s="107">
        <v>243</v>
      </c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7" ht="14.1" customHeight="1" x14ac:dyDescent="0.25">
      <c r="A37" s="62">
        <v>113</v>
      </c>
      <c r="B37" s="63" t="s">
        <v>8</v>
      </c>
      <c r="C37" s="106">
        <v>266.39999999999998</v>
      </c>
      <c r="D37" s="106">
        <v>255.6</v>
      </c>
      <c r="E37" s="106">
        <v>291.59999999999997</v>
      </c>
      <c r="F37" s="106">
        <v>291.59999999999997</v>
      </c>
      <c r="G37" s="106">
        <v>273.59999999999997</v>
      </c>
      <c r="H37" s="106">
        <v>230.39999999999998</v>
      </c>
      <c r="I37" s="106">
        <v>273.59999999999997</v>
      </c>
      <c r="J37" s="106">
        <v>260.39999999999998</v>
      </c>
      <c r="K37" s="106">
        <v>346.8</v>
      </c>
      <c r="L37" s="106">
        <v>291.59999999999997</v>
      </c>
      <c r="M37" s="106">
        <v>237.6</v>
      </c>
      <c r="N37" s="106">
        <v>309.59999999999997</v>
      </c>
      <c r="O37" s="106">
        <v>346.8</v>
      </c>
      <c r="P37" s="106">
        <v>328.8</v>
      </c>
      <c r="Q37" s="106">
        <v>309.59999999999997</v>
      </c>
      <c r="R37" s="107">
        <v>291.59999999999997</v>
      </c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7" ht="14.1" customHeight="1" x14ac:dyDescent="0.25">
      <c r="A38" s="62">
        <v>114</v>
      </c>
      <c r="B38" s="63" t="s">
        <v>9</v>
      </c>
      <c r="C38" s="106">
        <v>288.60000000000002</v>
      </c>
      <c r="D38" s="106">
        <v>276.90000000000003</v>
      </c>
      <c r="E38" s="106">
        <v>315.90000000000003</v>
      </c>
      <c r="F38" s="106">
        <v>315.90000000000003</v>
      </c>
      <c r="G38" s="106">
        <v>296.40000000000003</v>
      </c>
      <c r="H38" s="106">
        <v>249.60000000000002</v>
      </c>
      <c r="I38" s="106">
        <v>296.40000000000003</v>
      </c>
      <c r="J38" s="106">
        <v>282.10000000000002</v>
      </c>
      <c r="K38" s="106">
        <v>375.7</v>
      </c>
      <c r="L38" s="106">
        <v>315.90000000000003</v>
      </c>
      <c r="M38" s="106">
        <v>257.40000000000003</v>
      </c>
      <c r="N38" s="106">
        <v>335.40000000000003</v>
      </c>
      <c r="O38" s="106">
        <v>375.7</v>
      </c>
      <c r="P38" s="106">
        <v>356.2</v>
      </c>
      <c r="Q38" s="106">
        <v>335.40000000000003</v>
      </c>
      <c r="R38" s="107">
        <v>315.90000000000003</v>
      </c>
      <c r="S38" s="108"/>
      <c r="T38" s="108"/>
      <c r="U38" s="108"/>
      <c r="V38" s="108"/>
      <c r="W38" s="108"/>
      <c r="X38" s="108"/>
      <c r="Y38" s="108"/>
      <c r="Z38" s="108"/>
      <c r="AA38" s="108"/>
    </row>
    <row r="39" spans="1:27" ht="14.1" customHeight="1" x14ac:dyDescent="0.25">
      <c r="A39" s="62">
        <v>102</v>
      </c>
      <c r="B39" s="63" t="s">
        <v>10</v>
      </c>
      <c r="C39" s="106">
        <v>355.20000000000005</v>
      </c>
      <c r="D39" s="106">
        <v>340.8</v>
      </c>
      <c r="E39" s="106">
        <v>388.8</v>
      </c>
      <c r="F39" s="106">
        <v>388.8</v>
      </c>
      <c r="G39" s="106">
        <v>364.8</v>
      </c>
      <c r="H39" s="106">
        <v>307.20000000000005</v>
      </c>
      <c r="I39" s="106">
        <v>364.8</v>
      </c>
      <c r="J39" s="106">
        <v>347.20000000000005</v>
      </c>
      <c r="K39" s="106">
        <v>462.40000000000003</v>
      </c>
      <c r="L39" s="106">
        <v>388.8</v>
      </c>
      <c r="M39" s="106">
        <v>316.8</v>
      </c>
      <c r="N39" s="106">
        <v>412.8</v>
      </c>
      <c r="O39" s="106">
        <v>462.40000000000003</v>
      </c>
      <c r="P39" s="106">
        <v>438.40000000000003</v>
      </c>
      <c r="Q39" s="106">
        <v>412.8</v>
      </c>
      <c r="R39" s="107">
        <v>388.8</v>
      </c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1:27" ht="14.1" customHeight="1" x14ac:dyDescent="0.25">
      <c r="A40" s="62">
        <v>103</v>
      </c>
      <c r="B40" s="63" t="s">
        <v>11</v>
      </c>
      <c r="C40" s="106">
        <v>315.24</v>
      </c>
      <c r="D40" s="106">
        <v>302.45999999999998</v>
      </c>
      <c r="E40" s="106">
        <v>345.06</v>
      </c>
      <c r="F40" s="106">
        <v>345.06</v>
      </c>
      <c r="G40" s="106">
        <v>323.76</v>
      </c>
      <c r="H40" s="106">
        <v>272.64</v>
      </c>
      <c r="I40" s="106">
        <v>323.76</v>
      </c>
      <c r="J40" s="106">
        <v>308.14</v>
      </c>
      <c r="K40" s="106">
        <v>410.38</v>
      </c>
      <c r="L40" s="106">
        <v>345.06</v>
      </c>
      <c r="M40" s="106">
        <v>281.15999999999997</v>
      </c>
      <c r="N40" s="106">
        <v>366.35999999999996</v>
      </c>
      <c r="O40" s="106">
        <v>410.38</v>
      </c>
      <c r="P40" s="106">
        <v>389.08</v>
      </c>
      <c r="Q40" s="106">
        <v>366.35999999999996</v>
      </c>
      <c r="R40" s="107">
        <v>345.06</v>
      </c>
      <c r="S40" s="108"/>
      <c r="T40" s="108"/>
      <c r="U40" s="108"/>
      <c r="V40" s="108"/>
      <c r="W40" s="108"/>
      <c r="X40" s="108"/>
      <c r="Y40" s="108"/>
      <c r="Z40" s="108"/>
      <c r="AA40" s="108"/>
    </row>
    <row r="41" spans="1:27" ht="14.1" customHeight="1" x14ac:dyDescent="0.25">
      <c r="A41" s="62">
        <v>104</v>
      </c>
      <c r="B41" s="63" t="s">
        <v>12</v>
      </c>
      <c r="C41" s="106">
        <v>333</v>
      </c>
      <c r="D41" s="106">
        <v>319.5</v>
      </c>
      <c r="E41" s="106">
        <v>364.5</v>
      </c>
      <c r="F41" s="106">
        <v>364.5</v>
      </c>
      <c r="G41" s="106">
        <v>342</v>
      </c>
      <c r="H41" s="106">
        <v>288</v>
      </c>
      <c r="I41" s="106">
        <v>342</v>
      </c>
      <c r="J41" s="106">
        <v>325.5</v>
      </c>
      <c r="K41" s="106">
        <v>433.5</v>
      </c>
      <c r="L41" s="106">
        <v>364.5</v>
      </c>
      <c r="M41" s="106">
        <v>297</v>
      </c>
      <c r="N41" s="106">
        <v>387</v>
      </c>
      <c r="O41" s="106">
        <v>433.5</v>
      </c>
      <c r="P41" s="106">
        <v>411</v>
      </c>
      <c r="Q41" s="106">
        <v>387</v>
      </c>
      <c r="R41" s="107">
        <v>364.5</v>
      </c>
      <c r="S41" s="108"/>
      <c r="T41" s="108"/>
      <c r="U41" s="108"/>
      <c r="V41" s="108"/>
      <c r="W41" s="108"/>
      <c r="X41" s="108"/>
      <c r="Y41" s="108"/>
      <c r="Z41" s="108"/>
      <c r="AA41" s="108"/>
    </row>
    <row r="42" spans="1:27" ht="14.1" customHeight="1" x14ac:dyDescent="0.25">
      <c r="A42" s="62">
        <v>105</v>
      </c>
      <c r="B42" s="63" t="s">
        <v>13</v>
      </c>
      <c r="C42" s="106">
        <v>288.60000000000002</v>
      </c>
      <c r="D42" s="106">
        <v>276.90000000000003</v>
      </c>
      <c r="E42" s="106">
        <v>315.90000000000003</v>
      </c>
      <c r="F42" s="106">
        <v>315.90000000000003</v>
      </c>
      <c r="G42" s="106">
        <v>296.40000000000003</v>
      </c>
      <c r="H42" s="106">
        <v>249.60000000000002</v>
      </c>
      <c r="I42" s="106">
        <v>296.40000000000003</v>
      </c>
      <c r="J42" s="106">
        <v>282.10000000000002</v>
      </c>
      <c r="K42" s="106">
        <v>375.7</v>
      </c>
      <c r="L42" s="106">
        <v>315.90000000000003</v>
      </c>
      <c r="M42" s="106">
        <v>257.40000000000003</v>
      </c>
      <c r="N42" s="106">
        <v>335.40000000000003</v>
      </c>
      <c r="O42" s="106">
        <v>375.7</v>
      </c>
      <c r="P42" s="106">
        <v>356.2</v>
      </c>
      <c r="Q42" s="106">
        <v>335.40000000000003</v>
      </c>
      <c r="R42" s="107">
        <v>315.90000000000003</v>
      </c>
      <c r="S42" s="108"/>
      <c r="T42" s="108"/>
      <c r="U42" s="108"/>
      <c r="V42" s="108"/>
      <c r="W42" s="108"/>
      <c r="X42" s="108"/>
      <c r="Y42" s="108"/>
      <c r="Z42" s="108"/>
      <c r="AA42" s="108"/>
    </row>
    <row r="43" spans="1:27" ht="14.1" customHeight="1" x14ac:dyDescent="0.25">
      <c r="A43" s="62">
        <v>124</v>
      </c>
      <c r="B43" s="63" t="s">
        <v>14</v>
      </c>
      <c r="C43" s="106">
        <v>355.20000000000005</v>
      </c>
      <c r="D43" s="106">
        <v>340.8</v>
      </c>
      <c r="E43" s="106">
        <v>388.8</v>
      </c>
      <c r="F43" s="106">
        <v>388.8</v>
      </c>
      <c r="G43" s="106">
        <v>364.8</v>
      </c>
      <c r="H43" s="106">
        <v>307.20000000000005</v>
      </c>
      <c r="I43" s="106">
        <v>364.8</v>
      </c>
      <c r="J43" s="106">
        <v>347.20000000000005</v>
      </c>
      <c r="K43" s="106">
        <v>462.40000000000003</v>
      </c>
      <c r="L43" s="106">
        <v>388.8</v>
      </c>
      <c r="M43" s="106">
        <v>316.8</v>
      </c>
      <c r="N43" s="106">
        <v>412.8</v>
      </c>
      <c r="O43" s="106">
        <v>462.40000000000003</v>
      </c>
      <c r="P43" s="106">
        <v>438.40000000000003</v>
      </c>
      <c r="Q43" s="106">
        <v>412.8</v>
      </c>
      <c r="R43" s="107">
        <v>388.8</v>
      </c>
      <c r="S43" s="108"/>
      <c r="T43" s="108"/>
      <c r="U43" s="108"/>
      <c r="V43" s="108"/>
      <c r="W43" s="108"/>
      <c r="X43" s="108"/>
      <c r="Y43" s="108"/>
      <c r="Z43" s="108"/>
      <c r="AA43" s="108"/>
    </row>
    <row r="44" spans="1:27" ht="14.1" customHeight="1" x14ac:dyDescent="0.25">
      <c r="A44" s="62">
        <v>130</v>
      </c>
      <c r="B44" s="63">
        <v>3</v>
      </c>
      <c r="C44" s="106">
        <v>244.20000000000002</v>
      </c>
      <c r="D44" s="106">
        <v>234.3</v>
      </c>
      <c r="E44" s="106">
        <v>267.3</v>
      </c>
      <c r="F44" s="106">
        <v>267.3</v>
      </c>
      <c r="G44" s="106">
        <v>250.8</v>
      </c>
      <c r="H44" s="106">
        <v>211.20000000000002</v>
      </c>
      <c r="I44" s="106">
        <v>250.8</v>
      </c>
      <c r="J44" s="106">
        <v>238.70000000000002</v>
      </c>
      <c r="K44" s="106">
        <v>317.90000000000003</v>
      </c>
      <c r="L44" s="106">
        <v>267.3</v>
      </c>
      <c r="M44" s="106">
        <v>217.8</v>
      </c>
      <c r="N44" s="106">
        <v>283.8</v>
      </c>
      <c r="O44" s="106">
        <v>317.90000000000003</v>
      </c>
      <c r="P44" s="106">
        <v>301.40000000000003</v>
      </c>
      <c r="Q44" s="106">
        <v>283.8</v>
      </c>
      <c r="R44" s="107">
        <v>267.3</v>
      </c>
      <c r="S44" s="108"/>
      <c r="T44" s="108"/>
      <c r="U44" s="108"/>
      <c r="V44" s="108"/>
      <c r="W44" s="108"/>
      <c r="X44" s="108"/>
      <c r="Y44" s="108"/>
      <c r="Z44" s="108"/>
      <c r="AA44" s="108"/>
    </row>
    <row r="45" spans="1:27" ht="14.1" customHeight="1" x14ac:dyDescent="0.25">
      <c r="A45" s="62"/>
      <c r="B45" s="63" t="s">
        <v>15</v>
      </c>
      <c r="C45" s="106">
        <v>222</v>
      </c>
      <c r="D45" s="106">
        <v>213</v>
      </c>
      <c r="E45" s="106">
        <v>243</v>
      </c>
      <c r="F45" s="106">
        <v>243</v>
      </c>
      <c r="G45" s="106">
        <v>228</v>
      </c>
      <c r="H45" s="106">
        <v>192</v>
      </c>
      <c r="I45" s="106">
        <v>228</v>
      </c>
      <c r="J45" s="106">
        <v>217</v>
      </c>
      <c r="K45" s="106">
        <v>289</v>
      </c>
      <c r="L45" s="106">
        <v>243</v>
      </c>
      <c r="M45" s="106">
        <v>198</v>
      </c>
      <c r="N45" s="106">
        <v>258</v>
      </c>
      <c r="O45" s="106">
        <v>289</v>
      </c>
      <c r="P45" s="106">
        <v>274</v>
      </c>
      <c r="Q45" s="106">
        <v>258</v>
      </c>
      <c r="R45" s="107">
        <v>243</v>
      </c>
      <c r="S45" s="108"/>
      <c r="T45" s="108"/>
      <c r="U45" s="108"/>
      <c r="V45" s="108"/>
      <c r="W45" s="108"/>
      <c r="X45" s="108"/>
      <c r="Y45" s="108"/>
      <c r="Z45" s="108"/>
      <c r="AA45" s="108"/>
    </row>
    <row r="46" spans="1:27" ht="14.1" customHeight="1" x14ac:dyDescent="0.25">
      <c r="A46" s="62">
        <v>161</v>
      </c>
      <c r="B46" s="63" t="s">
        <v>16</v>
      </c>
      <c r="C46" s="106">
        <v>177.60000000000002</v>
      </c>
      <c r="D46" s="106">
        <v>170.4</v>
      </c>
      <c r="E46" s="106">
        <v>194.4</v>
      </c>
      <c r="F46" s="106">
        <v>194.4</v>
      </c>
      <c r="G46" s="106">
        <v>182.4</v>
      </c>
      <c r="H46" s="106">
        <v>153.60000000000002</v>
      </c>
      <c r="I46" s="106">
        <v>182.4</v>
      </c>
      <c r="J46" s="106">
        <v>173.60000000000002</v>
      </c>
      <c r="K46" s="106">
        <v>231.20000000000002</v>
      </c>
      <c r="L46" s="106">
        <v>194.4</v>
      </c>
      <c r="M46" s="106">
        <v>158.4</v>
      </c>
      <c r="N46" s="106">
        <v>206.4</v>
      </c>
      <c r="O46" s="106">
        <v>231.20000000000002</v>
      </c>
      <c r="P46" s="106">
        <v>219.20000000000002</v>
      </c>
      <c r="Q46" s="106">
        <v>206.4</v>
      </c>
      <c r="R46" s="107">
        <v>194.4</v>
      </c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ht="14.1" customHeight="1" x14ac:dyDescent="0.25">
      <c r="A47" s="62">
        <v>163</v>
      </c>
      <c r="B47" s="63" t="s">
        <v>17</v>
      </c>
      <c r="C47" s="106">
        <v>244.20000000000002</v>
      </c>
      <c r="D47" s="106">
        <v>234.3</v>
      </c>
      <c r="E47" s="106">
        <v>267.3</v>
      </c>
      <c r="F47" s="106">
        <v>267.3</v>
      </c>
      <c r="G47" s="106">
        <v>250.8</v>
      </c>
      <c r="H47" s="106">
        <v>211.20000000000002</v>
      </c>
      <c r="I47" s="106">
        <v>250.8</v>
      </c>
      <c r="J47" s="106">
        <v>238.70000000000002</v>
      </c>
      <c r="K47" s="106">
        <v>317.90000000000003</v>
      </c>
      <c r="L47" s="106">
        <v>267.3</v>
      </c>
      <c r="M47" s="106">
        <v>217.8</v>
      </c>
      <c r="N47" s="106">
        <v>283.8</v>
      </c>
      <c r="O47" s="106">
        <v>317.90000000000003</v>
      </c>
      <c r="P47" s="106">
        <v>301.40000000000003</v>
      </c>
      <c r="Q47" s="106">
        <v>283.8</v>
      </c>
      <c r="R47" s="107">
        <v>267.3</v>
      </c>
      <c r="S47" s="108"/>
      <c r="T47" s="108"/>
      <c r="U47" s="108"/>
      <c r="V47" s="108"/>
      <c r="W47" s="108"/>
      <c r="X47" s="108"/>
      <c r="Y47" s="108"/>
      <c r="Z47" s="108"/>
      <c r="AA47" s="108"/>
    </row>
    <row r="48" spans="1:27" ht="14.1" customHeight="1" x14ac:dyDescent="0.25">
      <c r="A48" s="62">
        <v>164</v>
      </c>
      <c r="B48" s="63" t="s">
        <v>18</v>
      </c>
      <c r="C48" s="106">
        <v>266.39999999999998</v>
      </c>
      <c r="D48" s="106">
        <v>255.6</v>
      </c>
      <c r="E48" s="106">
        <v>291.59999999999997</v>
      </c>
      <c r="F48" s="106">
        <v>291.59999999999997</v>
      </c>
      <c r="G48" s="106">
        <v>273.59999999999997</v>
      </c>
      <c r="H48" s="106">
        <v>230.39999999999998</v>
      </c>
      <c r="I48" s="106">
        <v>273.59999999999997</v>
      </c>
      <c r="J48" s="106">
        <v>260.39999999999998</v>
      </c>
      <c r="K48" s="106">
        <v>346.8</v>
      </c>
      <c r="L48" s="106">
        <v>291.59999999999997</v>
      </c>
      <c r="M48" s="106">
        <v>237.6</v>
      </c>
      <c r="N48" s="106">
        <v>309.59999999999997</v>
      </c>
      <c r="O48" s="106">
        <v>346.8</v>
      </c>
      <c r="P48" s="106">
        <v>328.8</v>
      </c>
      <c r="Q48" s="106">
        <v>309.59999999999997</v>
      </c>
      <c r="R48" s="107">
        <v>291.59999999999997</v>
      </c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27" ht="14.1" customHeight="1" x14ac:dyDescent="0.25">
      <c r="A49" s="62">
        <v>160</v>
      </c>
      <c r="B49" s="63">
        <v>8</v>
      </c>
      <c r="C49" s="106">
        <v>222</v>
      </c>
      <c r="D49" s="106">
        <v>213</v>
      </c>
      <c r="E49" s="106">
        <v>243</v>
      </c>
      <c r="F49" s="106">
        <v>243</v>
      </c>
      <c r="G49" s="106">
        <v>228</v>
      </c>
      <c r="H49" s="106">
        <v>192</v>
      </c>
      <c r="I49" s="106">
        <v>228</v>
      </c>
      <c r="J49" s="106">
        <v>217</v>
      </c>
      <c r="K49" s="106">
        <v>289</v>
      </c>
      <c r="L49" s="106">
        <v>243</v>
      </c>
      <c r="M49" s="106">
        <v>198</v>
      </c>
      <c r="N49" s="106">
        <v>258</v>
      </c>
      <c r="O49" s="106">
        <v>289</v>
      </c>
      <c r="P49" s="106">
        <v>274</v>
      </c>
      <c r="Q49" s="106">
        <v>258</v>
      </c>
      <c r="R49" s="107">
        <v>243</v>
      </c>
      <c r="S49" s="108"/>
      <c r="T49" s="108"/>
      <c r="U49" s="108"/>
      <c r="V49" s="108"/>
      <c r="W49" s="108"/>
      <c r="X49" s="108"/>
      <c r="Y49" s="108"/>
      <c r="Z49" s="108"/>
      <c r="AA49" s="108"/>
    </row>
    <row r="50" spans="1:27" ht="14.1" customHeight="1" x14ac:dyDescent="0.25">
      <c r="A50" s="62"/>
      <c r="B50" s="63" t="s">
        <v>19</v>
      </c>
      <c r="C50" s="106">
        <v>222</v>
      </c>
      <c r="D50" s="106">
        <v>213</v>
      </c>
      <c r="E50" s="106">
        <v>243</v>
      </c>
      <c r="F50" s="106">
        <v>243</v>
      </c>
      <c r="G50" s="106">
        <v>228</v>
      </c>
      <c r="H50" s="106">
        <v>192</v>
      </c>
      <c r="I50" s="106">
        <v>228</v>
      </c>
      <c r="J50" s="106">
        <v>217</v>
      </c>
      <c r="K50" s="106">
        <v>289</v>
      </c>
      <c r="L50" s="106">
        <v>243</v>
      </c>
      <c r="M50" s="106">
        <v>198</v>
      </c>
      <c r="N50" s="106">
        <v>258</v>
      </c>
      <c r="O50" s="106">
        <v>289</v>
      </c>
      <c r="P50" s="106">
        <v>274</v>
      </c>
      <c r="Q50" s="106">
        <v>258</v>
      </c>
      <c r="R50" s="107">
        <v>243</v>
      </c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27" ht="14.1" customHeight="1" x14ac:dyDescent="0.25">
      <c r="A51" s="62">
        <v>115</v>
      </c>
      <c r="B51" s="63" t="s">
        <v>20</v>
      </c>
      <c r="C51" s="106">
        <v>188.7</v>
      </c>
      <c r="D51" s="106">
        <v>181.04999999999998</v>
      </c>
      <c r="E51" s="106">
        <v>206.54999999999998</v>
      </c>
      <c r="F51" s="106">
        <v>206.54999999999998</v>
      </c>
      <c r="G51" s="106">
        <v>193.79999999999998</v>
      </c>
      <c r="H51" s="106">
        <v>163.19999999999999</v>
      </c>
      <c r="I51" s="106">
        <v>193.79999999999998</v>
      </c>
      <c r="J51" s="106">
        <v>184.45</v>
      </c>
      <c r="K51" s="106">
        <v>245.65</v>
      </c>
      <c r="L51" s="106">
        <v>206.54999999999998</v>
      </c>
      <c r="M51" s="106">
        <v>168.29999999999998</v>
      </c>
      <c r="N51" s="106">
        <v>219.29999999999998</v>
      </c>
      <c r="O51" s="106">
        <v>245.65</v>
      </c>
      <c r="P51" s="106">
        <v>232.9</v>
      </c>
      <c r="Q51" s="106">
        <v>219.29999999999998</v>
      </c>
      <c r="R51" s="107">
        <v>206.54999999999998</v>
      </c>
      <c r="S51" s="108"/>
      <c r="T51" s="108"/>
      <c r="U51" s="108"/>
      <c r="V51" s="108"/>
      <c r="W51" s="108"/>
      <c r="X51" s="108"/>
      <c r="Y51" s="108"/>
      <c r="Z51" s="108"/>
      <c r="AA51" s="108"/>
    </row>
    <row r="52" spans="1:27" ht="14.1" customHeight="1" x14ac:dyDescent="0.25">
      <c r="A52" s="62">
        <v>106</v>
      </c>
      <c r="B52" s="63" t="s">
        <v>21</v>
      </c>
      <c r="C52" s="106">
        <v>310.79999999999995</v>
      </c>
      <c r="D52" s="106">
        <v>298.2</v>
      </c>
      <c r="E52" s="106">
        <v>340.2</v>
      </c>
      <c r="F52" s="106">
        <v>340.2</v>
      </c>
      <c r="G52" s="106">
        <v>319.2</v>
      </c>
      <c r="H52" s="106">
        <v>268.79999999999995</v>
      </c>
      <c r="I52" s="106">
        <v>319.2</v>
      </c>
      <c r="J52" s="106">
        <v>303.79999999999995</v>
      </c>
      <c r="K52" s="106">
        <v>404.59999999999997</v>
      </c>
      <c r="L52" s="106">
        <v>340.2</v>
      </c>
      <c r="M52" s="106">
        <v>277.2</v>
      </c>
      <c r="N52" s="106">
        <v>361.2</v>
      </c>
      <c r="O52" s="106">
        <v>404.59999999999997</v>
      </c>
      <c r="P52" s="106">
        <v>383.59999999999997</v>
      </c>
      <c r="Q52" s="106">
        <v>361.2</v>
      </c>
      <c r="R52" s="107">
        <v>340.2</v>
      </c>
      <c r="S52" s="108"/>
      <c r="T52" s="108"/>
      <c r="U52" s="108"/>
      <c r="V52" s="108"/>
      <c r="W52" s="108"/>
      <c r="X52" s="108"/>
      <c r="Y52" s="108"/>
      <c r="Z52" s="108"/>
      <c r="AA52" s="108"/>
    </row>
    <row r="53" spans="1:27" ht="14.1" customHeight="1" x14ac:dyDescent="0.25">
      <c r="A53" s="62">
        <v>107</v>
      </c>
      <c r="B53" s="63" t="s">
        <v>22</v>
      </c>
      <c r="C53" s="106">
        <v>266.39999999999998</v>
      </c>
      <c r="D53" s="106">
        <v>255.6</v>
      </c>
      <c r="E53" s="106">
        <v>291.59999999999997</v>
      </c>
      <c r="F53" s="106">
        <v>291.59999999999997</v>
      </c>
      <c r="G53" s="106">
        <v>273.59999999999997</v>
      </c>
      <c r="H53" s="106">
        <v>230.39999999999998</v>
      </c>
      <c r="I53" s="106">
        <v>273.59999999999997</v>
      </c>
      <c r="J53" s="106">
        <v>260.39999999999998</v>
      </c>
      <c r="K53" s="106">
        <v>346.8</v>
      </c>
      <c r="L53" s="106">
        <v>291.59999999999997</v>
      </c>
      <c r="M53" s="106">
        <v>237.6</v>
      </c>
      <c r="N53" s="106">
        <v>309.59999999999997</v>
      </c>
      <c r="O53" s="106">
        <v>346.8</v>
      </c>
      <c r="P53" s="106">
        <v>328.8</v>
      </c>
      <c r="Q53" s="106">
        <v>309.59999999999997</v>
      </c>
      <c r="R53" s="107">
        <v>291.59999999999997</v>
      </c>
      <c r="S53" s="108"/>
      <c r="T53" s="108"/>
      <c r="U53" s="108"/>
      <c r="V53" s="108"/>
      <c r="W53" s="108"/>
      <c r="X53" s="108"/>
      <c r="Y53" s="108"/>
      <c r="Z53" s="108"/>
      <c r="AA53" s="108"/>
    </row>
    <row r="54" spans="1:27" ht="14.1" customHeight="1" x14ac:dyDescent="0.25">
      <c r="A54" s="62">
        <v>108</v>
      </c>
      <c r="B54" s="63" t="s">
        <v>23</v>
      </c>
      <c r="C54" s="106">
        <v>244.20000000000002</v>
      </c>
      <c r="D54" s="106">
        <v>234.3</v>
      </c>
      <c r="E54" s="106">
        <v>267.3</v>
      </c>
      <c r="F54" s="106">
        <v>267.3</v>
      </c>
      <c r="G54" s="106">
        <v>250.8</v>
      </c>
      <c r="H54" s="106">
        <v>211.20000000000002</v>
      </c>
      <c r="I54" s="106">
        <v>250.8</v>
      </c>
      <c r="J54" s="106">
        <v>238.70000000000002</v>
      </c>
      <c r="K54" s="106">
        <v>317.90000000000003</v>
      </c>
      <c r="L54" s="106">
        <v>267.3</v>
      </c>
      <c r="M54" s="106">
        <v>217.8</v>
      </c>
      <c r="N54" s="106">
        <v>283.8</v>
      </c>
      <c r="O54" s="106">
        <v>317.90000000000003</v>
      </c>
      <c r="P54" s="106">
        <v>301.40000000000003</v>
      </c>
      <c r="Q54" s="106">
        <v>283.8</v>
      </c>
      <c r="R54" s="107">
        <v>267.3</v>
      </c>
      <c r="S54" s="108"/>
      <c r="T54" s="108"/>
      <c r="U54" s="108"/>
      <c r="V54" s="108"/>
      <c r="W54" s="108"/>
      <c r="X54" s="108"/>
      <c r="Y54" s="108"/>
      <c r="Z54" s="108"/>
      <c r="AA54" s="108"/>
    </row>
    <row r="55" spans="1:27" ht="14.1" customHeight="1" x14ac:dyDescent="0.25">
      <c r="A55" s="62">
        <v>109</v>
      </c>
      <c r="B55" s="63" t="s">
        <v>24</v>
      </c>
      <c r="C55" s="106">
        <v>266.39999999999998</v>
      </c>
      <c r="D55" s="106">
        <v>255.6</v>
      </c>
      <c r="E55" s="106">
        <v>291.59999999999997</v>
      </c>
      <c r="F55" s="106">
        <v>291.59999999999997</v>
      </c>
      <c r="G55" s="106">
        <v>273.59999999999997</v>
      </c>
      <c r="H55" s="106">
        <v>230.39999999999998</v>
      </c>
      <c r="I55" s="106">
        <v>273.59999999999997</v>
      </c>
      <c r="J55" s="106">
        <v>260.39999999999998</v>
      </c>
      <c r="K55" s="106">
        <v>346.8</v>
      </c>
      <c r="L55" s="106">
        <v>291.59999999999997</v>
      </c>
      <c r="M55" s="106">
        <v>237.6</v>
      </c>
      <c r="N55" s="106">
        <v>309.59999999999997</v>
      </c>
      <c r="O55" s="106">
        <v>346.8</v>
      </c>
      <c r="P55" s="106">
        <v>328.8</v>
      </c>
      <c r="Q55" s="106">
        <v>309.59999999999997</v>
      </c>
      <c r="R55" s="107">
        <v>291.59999999999997</v>
      </c>
      <c r="S55" s="108"/>
      <c r="T55" s="108"/>
      <c r="U55" s="108"/>
      <c r="V55" s="108"/>
      <c r="W55" s="108"/>
      <c r="X55" s="108"/>
      <c r="Y55" s="108"/>
      <c r="Z55" s="108"/>
      <c r="AA55" s="108"/>
    </row>
    <row r="56" spans="1:27" ht="14.1" customHeight="1" x14ac:dyDescent="0.25">
      <c r="A56" s="62">
        <v>128</v>
      </c>
      <c r="B56" s="63" t="s">
        <v>25</v>
      </c>
      <c r="C56" s="106">
        <v>222</v>
      </c>
      <c r="D56" s="106">
        <v>213</v>
      </c>
      <c r="E56" s="106">
        <v>243</v>
      </c>
      <c r="F56" s="106">
        <v>243</v>
      </c>
      <c r="G56" s="106">
        <v>228</v>
      </c>
      <c r="H56" s="106">
        <v>192</v>
      </c>
      <c r="I56" s="106">
        <v>228</v>
      </c>
      <c r="J56" s="106">
        <v>217</v>
      </c>
      <c r="K56" s="106">
        <v>289</v>
      </c>
      <c r="L56" s="106">
        <v>243</v>
      </c>
      <c r="M56" s="106">
        <v>198</v>
      </c>
      <c r="N56" s="106">
        <v>258</v>
      </c>
      <c r="O56" s="106">
        <v>289</v>
      </c>
      <c r="P56" s="106">
        <v>274</v>
      </c>
      <c r="Q56" s="106">
        <v>258</v>
      </c>
      <c r="R56" s="107">
        <v>243</v>
      </c>
      <c r="S56" s="108"/>
      <c r="T56" s="108"/>
      <c r="U56" s="108"/>
      <c r="V56" s="108"/>
      <c r="W56" s="108"/>
      <c r="X56" s="108"/>
      <c r="Y56" s="108"/>
      <c r="Z56" s="108"/>
      <c r="AA56" s="108"/>
    </row>
    <row r="57" spans="1:27" ht="14.1" customHeight="1" thickBot="1" x14ac:dyDescent="0.3">
      <c r="A57" s="64">
        <v>165</v>
      </c>
      <c r="B57" s="65" t="s">
        <v>26</v>
      </c>
      <c r="C57" s="109">
        <v>188.7</v>
      </c>
      <c r="D57" s="109">
        <v>181.04999999999998</v>
      </c>
      <c r="E57" s="109">
        <v>206.54999999999998</v>
      </c>
      <c r="F57" s="109">
        <v>206.54999999999998</v>
      </c>
      <c r="G57" s="109">
        <v>193.79999999999998</v>
      </c>
      <c r="H57" s="109">
        <v>163.19999999999999</v>
      </c>
      <c r="I57" s="109">
        <v>193.79999999999998</v>
      </c>
      <c r="J57" s="109">
        <v>184.45</v>
      </c>
      <c r="K57" s="109">
        <v>245.65</v>
      </c>
      <c r="L57" s="109">
        <v>206.54999999999998</v>
      </c>
      <c r="M57" s="109">
        <v>168.29999999999998</v>
      </c>
      <c r="N57" s="109">
        <v>219.29999999999998</v>
      </c>
      <c r="O57" s="109">
        <v>245.65</v>
      </c>
      <c r="P57" s="109">
        <v>232.9</v>
      </c>
      <c r="Q57" s="109">
        <v>219.29999999999998</v>
      </c>
      <c r="R57" s="111">
        <v>206.54999999999998</v>
      </c>
      <c r="S57" s="108"/>
      <c r="T57" s="108"/>
      <c r="U57" s="108"/>
      <c r="V57" s="108"/>
      <c r="W57" s="108"/>
      <c r="X57" s="108"/>
      <c r="Y57" s="108"/>
      <c r="Z57" s="108"/>
      <c r="AA57" s="108"/>
    </row>
    <row r="58" spans="1:27" ht="14.1" customHeight="1" x14ac:dyDescent="0.25"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</row>
    <row r="59" spans="1:27" ht="14.1" customHeight="1" x14ac:dyDescent="0.25"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</row>
    <row r="60" spans="1:27" ht="14.1" customHeight="1" x14ac:dyDescent="0.25"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</row>
    <row r="61" spans="1:27" ht="14.1" customHeight="1" x14ac:dyDescent="0.25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</row>
    <row r="62" spans="1:27" ht="14.1" customHeight="1" x14ac:dyDescent="0.25"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27" ht="14.1" customHeight="1" x14ac:dyDescent="0.25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</row>
    <row r="64" spans="1:27" ht="14.1" customHeight="1" x14ac:dyDescent="0.25"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</row>
    <row r="65" spans="3:27" ht="14.1" customHeight="1" x14ac:dyDescent="0.25"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</row>
    <row r="66" spans="3:27" ht="14.1" customHeight="1" x14ac:dyDescent="0.25"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</row>
    <row r="67" spans="3:27" ht="14.1" customHeight="1" x14ac:dyDescent="0.25"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</row>
    <row r="68" spans="3:27" ht="14.1" customHeight="1" x14ac:dyDescent="0.25"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3:27" ht="14.1" customHeight="1" x14ac:dyDescent="0.25"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</row>
    <row r="70" spans="3:27" ht="14.1" customHeight="1" x14ac:dyDescent="0.25"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</row>
    <row r="71" spans="3:27" ht="14.1" customHeight="1" x14ac:dyDescent="0.25"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</row>
    <row r="72" spans="3:27" ht="14.1" customHeight="1" x14ac:dyDescent="0.25"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</row>
    <row r="73" spans="3:27" ht="14.1" customHeight="1" x14ac:dyDescent="0.25"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</row>
    <row r="74" spans="3:27" ht="14.1" customHeight="1" x14ac:dyDescent="0.25"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</row>
    <row r="75" spans="3:27" ht="14.1" customHeight="1" x14ac:dyDescent="0.25"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</row>
    <row r="76" spans="3:27" ht="14.1" customHeight="1" x14ac:dyDescent="0.25"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</row>
    <row r="77" spans="3:27" ht="14.1" customHeight="1" x14ac:dyDescent="0.25"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3:27" ht="14.1" customHeight="1" x14ac:dyDescent="0.25"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</row>
    <row r="79" spans="3:27" ht="14.1" customHeight="1" x14ac:dyDescent="0.25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</row>
    <row r="80" spans="3:27" ht="14.1" customHeight="1" x14ac:dyDescent="0.25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</row>
    <row r="81" spans="3:27" ht="14.1" customHeight="1" x14ac:dyDescent="0.25"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</row>
    <row r="82" spans="3:27" ht="14.1" customHeight="1" x14ac:dyDescent="0.25"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</row>
    <row r="83" spans="3:27" ht="14.1" customHeight="1" x14ac:dyDescent="0.25"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</row>
    <row r="84" spans="3:27" ht="14.1" customHeight="1" x14ac:dyDescent="0.25"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</row>
    <row r="85" spans="3:27" ht="14.1" customHeight="1" x14ac:dyDescent="0.25"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</row>
    <row r="86" spans="3:27" ht="14.1" customHeight="1" x14ac:dyDescent="0.25"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</row>
    <row r="87" spans="3:27" ht="14.1" customHeight="1" x14ac:dyDescent="0.25"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</row>
    <row r="88" spans="3:27" ht="14.1" customHeight="1" x14ac:dyDescent="0.25"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</row>
    <row r="89" spans="3:27" ht="14.1" customHeight="1" x14ac:dyDescent="0.25"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</row>
    <row r="90" spans="3:27" ht="14.1" customHeight="1" x14ac:dyDescent="0.25"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</row>
    <row r="91" spans="3:27" ht="14.1" customHeight="1" x14ac:dyDescent="0.25"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3:27" ht="14.1" customHeight="1" x14ac:dyDescent="0.25"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</row>
    <row r="93" spans="3:27" ht="14.1" customHeight="1" x14ac:dyDescent="0.25"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</row>
    <row r="94" spans="3:27" ht="14.1" customHeight="1" x14ac:dyDescent="0.25"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</row>
    <row r="95" spans="3:27" ht="14.1" customHeight="1" x14ac:dyDescent="0.25"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</row>
  </sheetData>
  <printOptions horizontalCentered="1"/>
  <pageMargins left="0" right="0" top="0.5" bottom="0" header="0" footer="0.5"/>
  <pageSetup scale="80" orientation="portrait" horizontalDpi="300" verticalDpi="300" r:id="rId1"/>
  <headerFooter alignWithMargins="0">
    <oddFooter>&amp;LEffective February 1, 2017&amp;C&amp;9&amp;A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99"/>
  <sheetViews>
    <sheetView showGridLines="0" view="pageBreakPreview" zoomScale="80" zoomScaleNormal="100" workbookViewId="0">
      <selection activeCell="E11" sqref="E11"/>
    </sheetView>
  </sheetViews>
  <sheetFormatPr defaultColWidth="10.21875" defaultRowHeight="14.1" customHeight="1" x14ac:dyDescent="0.25"/>
  <cols>
    <col min="1" max="2" width="7.6640625" style="44" customWidth="1"/>
    <col min="3" max="3" width="7.109375" style="69" bestFit="1" customWidth="1"/>
    <col min="4" max="4" width="8.6640625" style="69" bestFit="1" customWidth="1"/>
    <col min="5" max="15" width="7.109375" style="69" bestFit="1" customWidth="1"/>
    <col min="16" max="16" width="7.109375" style="69" customWidth="1"/>
    <col min="17" max="18" width="7.109375" style="69" bestFit="1" customWidth="1"/>
    <col min="19" max="16384" width="10.21875" style="69"/>
  </cols>
  <sheetData>
    <row r="1" spans="1:24" s="43" customFormat="1" ht="14.1" customHeight="1" x14ac:dyDescent="0.25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0"/>
      <c r="R1" s="41"/>
    </row>
    <row r="2" spans="1:24" s="43" customFormat="1" ht="14.1" customHeight="1" x14ac:dyDescent="0.25">
      <c r="A2" s="42"/>
      <c r="B2" s="42"/>
      <c r="C2" s="42"/>
      <c r="Q2" s="44"/>
    </row>
    <row r="3" spans="1:24" s="43" customFormat="1" ht="12" x14ac:dyDescent="0.25">
      <c r="A3" s="45"/>
      <c r="B3" s="46"/>
      <c r="C3" s="46"/>
      <c r="R3" s="47" t="s">
        <v>1</v>
      </c>
    </row>
    <row r="4" spans="1:24" s="43" customFormat="1" ht="14.1" customHeight="1" x14ac:dyDescent="0.25">
      <c r="A4" s="48"/>
      <c r="B4" s="48"/>
      <c r="C4" s="4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4" s="67" customFormat="1" ht="14.1" customHeight="1" x14ac:dyDescent="0.25">
      <c r="A5" s="49" t="s">
        <v>32</v>
      </c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4" s="67" customFormat="1" ht="14.1" customHeight="1" x14ac:dyDescent="0.25">
      <c r="A6" s="49" t="s">
        <v>33</v>
      </c>
      <c r="B6" s="49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4" s="68" customFormat="1" ht="14.1" customHeight="1" x14ac:dyDescent="0.25">
      <c r="A7" s="49" t="s">
        <v>34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4" s="68" customFormat="1" ht="14.1" customHeight="1" thickBot="1" x14ac:dyDescent="0.3">
      <c r="A8" s="49"/>
      <c r="B8" s="49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4" ht="14.1" customHeight="1" x14ac:dyDescent="0.25">
      <c r="A9" s="52" t="s">
        <v>2</v>
      </c>
      <c r="B9" s="53"/>
      <c r="C9" s="54">
        <v>46</v>
      </c>
      <c r="D9" s="54">
        <v>47</v>
      </c>
      <c r="E9" s="54">
        <v>48</v>
      </c>
      <c r="F9" s="54">
        <v>49</v>
      </c>
      <c r="G9" s="54">
        <v>51</v>
      </c>
      <c r="H9" s="54">
        <v>52</v>
      </c>
      <c r="I9" s="54">
        <v>53</v>
      </c>
      <c r="J9" s="55">
        <v>54</v>
      </c>
      <c r="K9" s="54">
        <v>55</v>
      </c>
      <c r="L9" s="54">
        <v>56</v>
      </c>
      <c r="M9" s="54">
        <v>57</v>
      </c>
      <c r="N9" s="54">
        <v>58</v>
      </c>
      <c r="O9" s="54">
        <v>59</v>
      </c>
      <c r="P9" s="54">
        <v>60</v>
      </c>
      <c r="Q9" s="54">
        <v>61</v>
      </c>
      <c r="R9" s="56">
        <v>62</v>
      </c>
    </row>
    <row r="10" spans="1:24" ht="14.1" customHeight="1" x14ac:dyDescent="0.25">
      <c r="A10" s="57" t="s">
        <v>3</v>
      </c>
      <c r="B10" s="58" t="s">
        <v>4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24" ht="14.1" customHeight="1" x14ac:dyDescent="0.25">
      <c r="A11" s="62">
        <v>111</v>
      </c>
      <c r="B11" s="63" t="s">
        <v>7</v>
      </c>
      <c r="C11" s="105">
        <v>192</v>
      </c>
      <c r="D11" s="106">
        <v>228</v>
      </c>
      <c r="E11" s="106">
        <v>213</v>
      </c>
      <c r="F11" s="106">
        <v>243</v>
      </c>
      <c r="G11" s="106">
        <v>207</v>
      </c>
      <c r="H11" s="106">
        <v>219</v>
      </c>
      <c r="I11" s="106">
        <v>207</v>
      </c>
      <c r="J11" s="106">
        <v>210</v>
      </c>
      <c r="K11" s="105">
        <v>243</v>
      </c>
      <c r="L11" s="106">
        <v>280</v>
      </c>
      <c r="M11" s="106">
        <v>334</v>
      </c>
      <c r="N11" s="106">
        <v>274</v>
      </c>
      <c r="O11" s="106">
        <v>274</v>
      </c>
      <c r="P11" s="106">
        <v>213</v>
      </c>
      <c r="Q11" s="106">
        <v>192</v>
      </c>
      <c r="R11" s="107">
        <v>192</v>
      </c>
      <c r="S11" s="108"/>
      <c r="T11" s="108"/>
      <c r="U11" s="108"/>
      <c r="V11" s="108"/>
      <c r="W11" s="108"/>
      <c r="X11" s="108"/>
    </row>
    <row r="12" spans="1:24" ht="14.1" customHeight="1" x14ac:dyDescent="0.25">
      <c r="A12" s="62">
        <v>113</v>
      </c>
      <c r="B12" s="63" t="s">
        <v>8</v>
      </c>
      <c r="C12" s="106">
        <v>230.39999999999998</v>
      </c>
      <c r="D12" s="106">
        <v>273.59999999999997</v>
      </c>
      <c r="E12" s="106">
        <v>255.6</v>
      </c>
      <c r="F12" s="106">
        <v>291.59999999999997</v>
      </c>
      <c r="G12" s="106">
        <v>248.39999999999998</v>
      </c>
      <c r="H12" s="106">
        <v>262.8</v>
      </c>
      <c r="I12" s="106">
        <v>248.39999999999998</v>
      </c>
      <c r="J12" s="106">
        <v>252</v>
      </c>
      <c r="K12" s="106">
        <v>291.59999999999997</v>
      </c>
      <c r="L12" s="106">
        <v>336</v>
      </c>
      <c r="M12" s="106">
        <v>400.8</v>
      </c>
      <c r="N12" s="106">
        <v>328.8</v>
      </c>
      <c r="O12" s="106">
        <v>328.8</v>
      </c>
      <c r="P12" s="106">
        <v>255.6</v>
      </c>
      <c r="Q12" s="106">
        <v>230.39999999999998</v>
      </c>
      <c r="R12" s="107">
        <v>230.39999999999998</v>
      </c>
      <c r="S12" s="108"/>
      <c r="T12" s="108"/>
      <c r="U12" s="108"/>
      <c r="V12" s="108"/>
      <c r="W12" s="108"/>
      <c r="X12" s="108"/>
    </row>
    <row r="13" spans="1:24" ht="14.1" customHeight="1" x14ac:dyDescent="0.25">
      <c r="A13" s="62">
        <v>114</v>
      </c>
      <c r="B13" s="63" t="s">
        <v>9</v>
      </c>
      <c r="C13" s="106">
        <v>249.60000000000002</v>
      </c>
      <c r="D13" s="106">
        <v>296.40000000000003</v>
      </c>
      <c r="E13" s="106">
        <v>276.90000000000003</v>
      </c>
      <c r="F13" s="106">
        <v>315.90000000000003</v>
      </c>
      <c r="G13" s="106">
        <v>269.10000000000002</v>
      </c>
      <c r="H13" s="106">
        <v>284.7</v>
      </c>
      <c r="I13" s="106">
        <v>269.10000000000002</v>
      </c>
      <c r="J13" s="106">
        <v>273</v>
      </c>
      <c r="K13" s="106">
        <v>315.90000000000003</v>
      </c>
      <c r="L13" s="106">
        <v>364</v>
      </c>
      <c r="M13" s="106">
        <v>434.2</v>
      </c>
      <c r="N13" s="106">
        <v>356.2</v>
      </c>
      <c r="O13" s="106">
        <v>356.2</v>
      </c>
      <c r="P13" s="106">
        <v>276.90000000000003</v>
      </c>
      <c r="Q13" s="106">
        <v>249.60000000000002</v>
      </c>
      <c r="R13" s="107">
        <v>249.60000000000002</v>
      </c>
      <c r="S13" s="108"/>
      <c r="T13" s="108"/>
      <c r="U13" s="108"/>
      <c r="V13" s="108"/>
      <c r="W13" s="108"/>
      <c r="X13" s="108"/>
    </row>
    <row r="14" spans="1:24" ht="14.1" customHeight="1" x14ac:dyDescent="0.25">
      <c r="A14" s="62">
        <v>102</v>
      </c>
      <c r="B14" s="63" t="s">
        <v>10</v>
      </c>
      <c r="C14" s="106">
        <v>307.20000000000005</v>
      </c>
      <c r="D14" s="106">
        <v>364.8</v>
      </c>
      <c r="E14" s="106">
        <v>340.8</v>
      </c>
      <c r="F14" s="106">
        <v>388.8</v>
      </c>
      <c r="G14" s="106">
        <v>331.20000000000005</v>
      </c>
      <c r="H14" s="106">
        <v>350.40000000000003</v>
      </c>
      <c r="I14" s="106">
        <v>331.20000000000005</v>
      </c>
      <c r="J14" s="106">
        <v>336</v>
      </c>
      <c r="K14" s="106">
        <v>388.8</v>
      </c>
      <c r="L14" s="106">
        <v>448</v>
      </c>
      <c r="M14" s="106">
        <v>534.4</v>
      </c>
      <c r="N14" s="106">
        <v>438.40000000000003</v>
      </c>
      <c r="O14" s="106">
        <v>438.40000000000003</v>
      </c>
      <c r="P14" s="106">
        <v>340.8</v>
      </c>
      <c r="Q14" s="106">
        <v>307.20000000000005</v>
      </c>
      <c r="R14" s="107">
        <v>307.20000000000005</v>
      </c>
      <c r="S14" s="108"/>
      <c r="T14" s="108"/>
      <c r="U14" s="108"/>
      <c r="V14" s="108"/>
      <c r="W14" s="108"/>
      <c r="X14" s="108"/>
    </row>
    <row r="15" spans="1:24" ht="14.1" customHeight="1" x14ac:dyDescent="0.25">
      <c r="A15" s="62">
        <v>103</v>
      </c>
      <c r="B15" s="63" t="s">
        <v>11</v>
      </c>
      <c r="C15" s="106">
        <v>272.64</v>
      </c>
      <c r="D15" s="106">
        <v>323.76</v>
      </c>
      <c r="E15" s="106">
        <v>302.45999999999998</v>
      </c>
      <c r="F15" s="106">
        <v>345.06</v>
      </c>
      <c r="G15" s="106">
        <v>293.94</v>
      </c>
      <c r="H15" s="106">
        <v>310.97999999999996</v>
      </c>
      <c r="I15" s="106">
        <v>293.94</v>
      </c>
      <c r="J15" s="106">
        <v>298.2</v>
      </c>
      <c r="K15" s="106">
        <v>345.06</v>
      </c>
      <c r="L15" s="106">
        <v>397.59999999999997</v>
      </c>
      <c r="M15" s="106">
        <v>474.28</v>
      </c>
      <c r="N15" s="106">
        <v>389.08</v>
      </c>
      <c r="O15" s="106">
        <v>389.08</v>
      </c>
      <c r="P15" s="106">
        <v>302.45999999999998</v>
      </c>
      <c r="Q15" s="106">
        <v>272.64</v>
      </c>
      <c r="R15" s="107">
        <v>272.64</v>
      </c>
      <c r="S15" s="108"/>
      <c r="T15" s="108"/>
      <c r="U15" s="108"/>
      <c r="V15" s="108"/>
      <c r="W15" s="108"/>
      <c r="X15" s="108"/>
    </row>
    <row r="16" spans="1:24" ht="14.1" customHeight="1" x14ac:dyDescent="0.25">
      <c r="A16" s="62">
        <v>104</v>
      </c>
      <c r="B16" s="63" t="s">
        <v>12</v>
      </c>
      <c r="C16" s="106">
        <v>288</v>
      </c>
      <c r="D16" s="106">
        <v>342</v>
      </c>
      <c r="E16" s="106">
        <v>319.5</v>
      </c>
      <c r="F16" s="106">
        <v>364.5</v>
      </c>
      <c r="G16" s="106">
        <v>310.5</v>
      </c>
      <c r="H16" s="106">
        <v>328.5</v>
      </c>
      <c r="I16" s="106">
        <v>310.5</v>
      </c>
      <c r="J16" s="106">
        <v>315</v>
      </c>
      <c r="K16" s="106">
        <v>364.5</v>
      </c>
      <c r="L16" s="106">
        <v>420</v>
      </c>
      <c r="M16" s="106">
        <v>501</v>
      </c>
      <c r="N16" s="106">
        <v>411</v>
      </c>
      <c r="O16" s="106">
        <v>411</v>
      </c>
      <c r="P16" s="106">
        <v>319.5</v>
      </c>
      <c r="Q16" s="106">
        <v>288</v>
      </c>
      <c r="R16" s="107">
        <v>288</v>
      </c>
      <c r="S16" s="108"/>
      <c r="T16" s="108"/>
      <c r="U16" s="108"/>
      <c r="V16" s="108"/>
      <c r="W16" s="108"/>
      <c r="X16" s="108"/>
    </row>
    <row r="17" spans="1:24" ht="14.1" customHeight="1" x14ac:dyDescent="0.25">
      <c r="A17" s="62">
        <v>105</v>
      </c>
      <c r="B17" s="63" t="s">
        <v>13</v>
      </c>
      <c r="C17" s="106">
        <v>249.60000000000002</v>
      </c>
      <c r="D17" s="106">
        <v>296.40000000000003</v>
      </c>
      <c r="E17" s="106">
        <v>276.90000000000003</v>
      </c>
      <c r="F17" s="106">
        <v>315.90000000000003</v>
      </c>
      <c r="G17" s="106">
        <v>269.10000000000002</v>
      </c>
      <c r="H17" s="106">
        <v>284.7</v>
      </c>
      <c r="I17" s="106">
        <v>269.10000000000002</v>
      </c>
      <c r="J17" s="106">
        <v>273</v>
      </c>
      <c r="K17" s="106">
        <v>315.90000000000003</v>
      </c>
      <c r="L17" s="106">
        <v>364</v>
      </c>
      <c r="M17" s="106">
        <v>434.2</v>
      </c>
      <c r="N17" s="106">
        <v>356.2</v>
      </c>
      <c r="O17" s="106">
        <v>356.2</v>
      </c>
      <c r="P17" s="106">
        <v>276.90000000000003</v>
      </c>
      <c r="Q17" s="106">
        <v>249.60000000000002</v>
      </c>
      <c r="R17" s="107">
        <v>249.60000000000002</v>
      </c>
      <c r="S17" s="108"/>
      <c r="T17" s="108"/>
      <c r="U17" s="108"/>
      <c r="V17" s="108"/>
      <c r="W17" s="108"/>
      <c r="X17" s="108"/>
    </row>
    <row r="18" spans="1:24" ht="14.1" customHeight="1" x14ac:dyDescent="0.25">
      <c r="A18" s="62">
        <v>124</v>
      </c>
      <c r="B18" s="63" t="s">
        <v>14</v>
      </c>
      <c r="C18" s="106">
        <v>307.20000000000005</v>
      </c>
      <c r="D18" s="106">
        <v>364.8</v>
      </c>
      <c r="E18" s="106">
        <v>340.8</v>
      </c>
      <c r="F18" s="106">
        <v>388.8</v>
      </c>
      <c r="G18" s="106">
        <v>331.20000000000005</v>
      </c>
      <c r="H18" s="106">
        <v>350.40000000000003</v>
      </c>
      <c r="I18" s="106">
        <v>331.20000000000005</v>
      </c>
      <c r="J18" s="106">
        <v>336</v>
      </c>
      <c r="K18" s="106">
        <v>388.8</v>
      </c>
      <c r="L18" s="106">
        <v>448</v>
      </c>
      <c r="M18" s="106">
        <v>534.4</v>
      </c>
      <c r="N18" s="106">
        <v>438.40000000000003</v>
      </c>
      <c r="O18" s="106">
        <v>438.40000000000003</v>
      </c>
      <c r="P18" s="106">
        <v>340.8</v>
      </c>
      <c r="Q18" s="106">
        <v>307.20000000000005</v>
      </c>
      <c r="R18" s="107">
        <v>307.20000000000005</v>
      </c>
      <c r="S18" s="108"/>
      <c r="T18" s="108"/>
      <c r="U18" s="108"/>
      <c r="V18" s="108"/>
      <c r="W18" s="108"/>
      <c r="X18" s="108"/>
    </row>
    <row r="19" spans="1:24" ht="14.1" customHeight="1" x14ac:dyDescent="0.25">
      <c r="A19" s="62">
        <v>130</v>
      </c>
      <c r="B19" s="63">
        <v>3</v>
      </c>
      <c r="C19" s="106">
        <v>211.20000000000002</v>
      </c>
      <c r="D19" s="106">
        <v>250.8</v>
      </c>
      <c r="E19" s="106">
        <v>234.3</v>
      </c>
      <c r="F19" s="106">
        <v>267.3</v>
      </c>
      <c r="G19" s="106">
        <v>227.70000000000002</v>
      </c>
      <c r="H19" s="106">
        <v>240.9</v>
      </c>
      <c r="I19" s="106">
        <v>227.70000000000002</v>
      </c>
      <c r="J19" s="106">
        <v>231.00000000000003</v>
      </c>
      <c r="K19" s="106">
        <v>267.3</v>
      </c>
      <c r="L19" s="106">
        <v>308</v>
      </c>
      <c r="M19" s="106">
        <v>367.40000000000003</v>
      </c>
      <c r="N19" s="106">
        <v>301.40000000000003</v>
      </c>
      <c r="O19" s="106">
        <v>301.40000000000003</v>
      </c>
      <c r="P19" s="106">
        <v>234.3</v>
      </c>
      <c r="Q19" s="106">
        <v>211.20000000000002</v>
      </c>
      <c r="R19" s="107">
        <v>211.20000000000002</v>
      </c>
      <c r="S19" s="108"/>
      <c r="T19" s="108"/>
      <c r="U19" s="108"/>
      <c r="V19" s="108"/>
      <c r="W19" s="108"/>
      <c r="X19" s="108"/>
    </row>
    <row r="20" spans="1:24" ht="14.1" customHeight="1" x14ac:dyDescent="0.25">
      <c r="A20" s="62"/>
      <c r="B20" s="63" t="s">
        <v>15</v>
      </c>
      <c r="C20" s="106">
        <v>192</v>
      </c>
      <c r="D20" s="106">
        <v>228</v>
      </c>
      <c r="E20" s="106">
        <v>213</v>
      </c>
      <c r="F20" s="106">
        <v>243</v>
      </c>
      <c r="G20" s="106">
        <v>207</v>
      </c>
      <c r="H20" s="106">
        <v>219</v>
      </c>
      <c r="I20" s="106">
        <v>207</v>
      </c>
      <c r="J20" s="106">
        <v>210</v>
      </c>
      <c r="K20" s="106">
        <v>243</v>
      </c>
      <c r="L20" s="106">
        <v>280</v>
      </c>
      <c r="M20" s="106">
        <v>334</v>
      </c>
      <c r="N20" s="106">
        <v>274</v>
      </c>
      <c r="O20" s="106">
        <v>274</v>
      </c>
      <c r="P20" s="106">
        <v>213</v>
      </c>
      <c r="Q20" s="106">
        <v>192</v>
      </c>
      <c r="R20" s="107">
        <v>192</v>
      </c>
      <c r="S20" s="108"/>
      <c r="T20" s="108"/>
      <c r="U20" s="108"/>
      <c r="V20" s="108"/>
      <c r="W20" s="108"/>
      <c r="X20" s="108"/>
    </row>
    <row r="21" spans="1:24" ht="14.1" customHeight="1" x14ac:dyDescent="0.25">
      <c r="A21" s="62">
        <v>161</v>
      </c>
      <c r="B21" s="63" t="s">
        <v>16</v>
      </c>
      <c r="C21" s="106">
        <v>153.60000000000002</v>
      </c>
      <c r="D21" s="106">
        <v>182.4</v>
      </c>
      <c r="E21" s="106">
        <v>170.4</v>
      </c>
      <c r="F21" s="106">
        <v>194.4</v>
      </c>
      <c r="G21" s="106">
        <v>165.60000000000002</v>
      </c>
      <c r="H21" s="106">
        <v>175.20000000000002</v>
      </c>
      <c r="I21" s="106">
        <v>165.60000000000002</v>
      </c>
      <c r="J21" s="106">
        <v>168</v>
      </c>
      <c r="K21" s="106">
        <v>194.4</v>
      </c>
      <c r="L21" s="106">
        <v>224</v>
      </c>
      <c r="M21" s="106">
        <v>267.2</v>
      </c>
      <c r="N21" s="106">
        <v>219.20000000000002</v>
      </c>
      <c r="O21" s="106">
        <v>219.20000000000002</v>
      </c>
      <c r="P21" s="106">
        <v>170.4</v>
      </c>
      <c r="Q21" s="106">
        <v>153.60000000000002</v>
      </c>
      <c r="R21" s="107">
        <v>153.60000000000002</v>
      </c>
      <c r="S21" s="108"/>
      <c r="T21" s="108"/>
      <c r="U21" s="108"/>
      <c r="V21" s="108"/>
      <c r="W21" s="108"/>
      <c r="X21" s="108"/>
    </row>
    <row r="22" spans="1:24" ht="14.1" customHeight="1" x14ac:dyDescent="0.25">
      <c r="A22" s="62">
        <v>163</v>
      </c>
      <c r="B22" s="63" t="s">
        <v>17</v>
      </c>
      <c r="C22" s="106">
        <v>211.20000000000002</v>
      </c>
      <c r="D22" s="106">
        <v>250.8</v>
      </c>
      <c r="E22" s="106">
        <v>234.3</v>
      </c>
      <c r="F22" s="106">
        <v>267.3</v>
      </c>
      <c r="G22" s="106">
        <v>227.70000000000002</v>
      </c>
      <c r="H22" s="106">
        <v>240.9</v>
      </c>
      <c r="I22" s="106">
        <v>227.70000000000002</v>
      </c>
      <c r="J22" s="106">
        <v>231.00000000000003</v>
      </c>
      <c r="K22" s="106">
        <v>267.3</v>
      </c>
      <c r="L22" s="106">
        <v>308</v>
      </c>
      <c r="M22" s="106">
        <v>367.40000000000003</v>
      </c>
      <c r="N22" s="106">
        <v>301.40000000000003</v>
      </c>
      <c r="O22" s="106">
        <v>301.40000000000003</v>
      </c>
      <c r="P22" s="106">
        <v>234.3</v>
      </c>
      <c r="Q22" s="106">
        <v>211.20000000000002</v>
      </c>
      <c r="R22" s="107">
        <v>211.20000000000002</v>
      </c>
      <c r="S22" s="108"/>
      <c r="T22" s="108"/>
      <c r="U22" s="108"/>
      <c r="V22" s="108"/>
      <c r="W22" s="108"/>
      <c r="X22" s="108"/>
    </row>
    <row r="23" spans="1:24" ht="14.1" customHeight="1" x14ac:dyDescent="0.25">
      <c r="A23" s="62">
        <v>164</v>
      </c>
      <c r="B23" s="63" t="s">
        <v>18</v>
      </c>
      <c r="C23" s="106">
        <v>230.39999999999998</v>
      </c>
      <c r="D23" s="106">
        <v>273.59999999999997</v>
      </c>
      <c r="E23" s="106">
        <v>255.6</v>
      </c>
      <c r="F23" s="106">
        <v>291.59999999999997</v>
      </c>
      <c r="G23" s="106">
        <v>248.39999999999998</v>
      </c>
      <c r="H23" s="106">
        <v>262.8</v>
      </c>
      <c r="I23" s="106">
        <v>248.39999999999998</v>
      </c>
      <c r="J23" s="106">
        <v>252</v>
      </c>
      <c r="K23" s="106">
        <v>291.59999999999997</v>
      </c>
      <c r="L23" s="106">
        <v>336</v>
      </c>
      <c r="M23" s="106">
        <v>400.8</v>
      </c>
      <c r="N23" s="106">
        <v>328.8</v>
      </c>
      <c r="O23" s="106">
        <v>328.8</v>
      </c>
      <c r="P23" s="106">
        <v>255.6</v>
      </c>
      <c r="Q23" s="106">
        <v>230.39999999999998</v>
      </c>
      <c r="R23" s="107">
        <v>230.39999999999998</v>
      </c>
      <c r="S23" s="108"/>
      <c r="T23" s="108"/>
      <c r="U23" s="108"/>
      <c r="V23" s="108"/>
      <c r="W23" s="108"/>
      <c r="X23" s="108"/>
    </row>
    <row r="24" spans="1:24" ht="14.1" customHeight="1" x14ac:dyDescent="0.25">
      <c r="A24" s="62">
        <v>160</v>
      </c>
      <c r="B24" s="63">
        <v>8</v>
      </c>
      <c r="C24" s="106">
        <v>192</v>
      </c>
      <c r="D24" s="106">
        <v>228</v>
      </c>
      <c r="E24" s="106">
        <v>213</v>
      </c>
      <c r="F24" s="106">
        <v>243</v>
      </c>
      <c r="G24" s="106">
        <v>207</v>
      </c>
      <c r="H24" s="106">
        <v>219</v>
      </c>
      <c r="I24" s="106">
        <v>207</v>
      </c>
      <c r="J24" s="106">
        <v>210</v>
      </c>
      <c r="K24" s="106">
        <v>243</v>
      </c>
      <c r="L24" s="106">
        <v>280</v>
      </c>
      <c r="M24" s="106">
        <v>334</v>
      </c>
      <c r="N24" s="106">
        <v>274</v>
      </c>
      <c r="O24" s="106">
        <v>274</v>
      </c>
      <c r="P24" s="106">
        <v>213</v>
      </c>
      <c r="Q24" s="106">
        <v>192</v>
      </c>
      <c r="R24" s="107">
        <v>192</v>
      </c>
      <c r="S24" s="108"/>
      <c r="T24" s="108"/>
      <c r="U24" s="108"/>
      <c r="V24" s="108"/>
      <c r="W24" s="108"/>
      <c r="X24" s="108"/>
    </row>
    <row r="25" spans="1:24" ht="14.1" customHeight="1" x14ac:dyDescent="0.25">
      <c r="A25" s="62"/>
      <c r="B25" s="63" t="s">
        <v>19</v>
      </c>
      <c r="C25" s="106">
        <v>192</v>
      </c>
      <c r="D25" s="106">
        <v>228</v>
      </c>
      <c r="E25" s="106">
        <v>213</v>
      </c>
      <c r="F25" s="106">
        <v>243</v>
      </c>
      <c r="G25" s="106">
        <v>207</v>
      </c>
      <c r="H25" s="106">
        <v>219</v>
      </c>
      <c r="I25" s="106">
        <v>207</v>
      </c>
      <c r="J25" s="106">
        <v>210</v>
      </c>
      <c r="K25" s="106">
        <v>243</v>
      </c>
      <c r="L25" s="106">
        <v>280</v>
      </c>
      <c r="M25" s="106">
        <v>334</v>
      </c>
      <c r="N25" s="106">
        <v>274</v>
      </c>
      <c r="O25" s="106">
        <v>274</v>
      </c>
      <c r="P25" s="106">
        <v>213</v>
      </c>
      <c r="Q25" s="106">
        <v>192</v>
      </c>
      <c r="R25" s="107">
        <v>192</v>
      </c>
      <c r="S25" s="108"/>
      <c r="T25" s="108"/>
      <c r="U25" s="108"/>
      <c r="V25" s="108"/>
      <c r="W25" s="108"/>
      <c r="X25" s="108"/>
    </row>
    <row r="26" spans="1:24" ht="14.1" customHeight="1" x14ac:dyDescent="0.25">
      <c r="A26" s="62">
        <v>115</v>
      </c>
      <c r="B26" s="63" t="s">
        <v>20</v>
      </c>
      <c r="C26" s="106">
        <v>163.19999999999999</v>
      </c>
      <c r="D26" s="106">
        <v>193.79999999999998</v>
      </c>
      <c r="E26" s="106">
        <v>181.04999999999998</v>
      </c>
      <c r="F26" s="106">
        <v>206.54999999999998</v>
      </c>
      <c r="G26" s="106">
        <v>175.95</v>
      </c>
      <c r="H26" s="106">
        <v>186.15</v>
      </c>
      <c r="I26" s="106">
        <v>175.95</v>
      </c>
      <c r="J26" s="106">
        <v>178.5</v>
      </c>
      <c r="K26" s="106">
        <v>206.54999999999998</v>
      </c>
      <c r="L26" s="106">
        <v>238</v>
      </c>
      <c r="M26" s="106">
        <v>283.89999999999998</v>
      </c>
      <c r="N26" s="106">
        <v>232.9</v>
      </c>
      <c r="O26" s="106">
        <v>232.9</v>
      </c>
      <c r="P26" s="106">
        <v>181.04999999999998</v>
      </c>
      <c r="Q26" s="106">
        <v>163.19999999999999</v>
      </c>
      <c r="R26" s="107">
        <v>163.19999999999999</v>
      </c>
      <c r="S26" s="108"/>
      <c r="T26" s="108"/>
      <c r="U26" s="108"/>
      <c r="V26" s="108"/>
      <c r="W26" s="108"/>
      <c r="X26" s="108"/>
    </row>
    <row r="27" spans="1:24" ht="14.1" customHeight="1" x14ac:dyDescent="0.25">
      <c r="A27" s="62">
        <v>106</v>
      </c>
      <c r="B27" s="63" t="s">
        <v>21</v>
      </c>
      <c r="C27" s="106">
        <v>268.79999999999995</v>
      </c>
      <c r="D27" s="106">
        <v>319.2</v>
      </c>
      <c r="E27" s="106">
        <v>298.2</v>
      </c>
      <c r="F27" s="106">
        <v>340.2</v>
      </c>
      <c r="G27" s="106">
        <v>289.79999999999995</v>
      </c>
      <c r="H27" s="106">
        <v>306.59999999999997</v>
      </c>
      <c r="I27" s="106">
        <v>289.79999999999995</v>
      </c>
      <c r="J27" s="106">
        <v>294</v>
      </c>
      <c r="K27" s="106">
        <v>340.2</v>
      </c>
      <c r="L27" s="106">
        <v>392</v>
      </c>
      <c r="M27" s="106">
        <v>467.59999999999997</v>
      </c>
      <c r="N27" s="106">
        <v>383.59999999999997</v>
      </c>
      <c r="O27" s="106">
        <v>383.59999999999997</v>
      </c>
      <c r="P27" s="106">
        <v>298.2</v>
      </c>
      <c r="Q27" s="106">
        <v>268.79999999999995</v>
      </c>
      <c r="R27" s="107">
        <v>268.79999999999995</v>
      </c>
      <c r="S27" s="108"/>
      <c r="T27" s="108"/>
      <c r="U27" s="108"/>
      <c r="V27" s="108"/>
      <c r="W27" s="108"/>
      <c r="X27" s="108"/>
    </row>
    <row r="28" spans="1:24" ht="14.1" customHeight="1" x14ac:dyDescent="0.25">
      <c r="A28" s="62">
        <v>107</v>
      </c>
      <c r="B28" s="63" t="s">
        <v>22</v>
      </c>
      <c r="C28" s="106">
        <v>230.39999999999998</v>
      </c>
      <c r="D28" s="106">
        <v>273.59999999999997</v>
      </c>
      <c r="E28" s="106">
        <v>255.6</v>
      </c>
      <c r="F28" s="106">
        <v>291.59999999999997</v>
      </c>
      <c r="G28" s="106">
        <v>248.39999999999998</v>
      </c>
      <c r="H28" s="106">
        <v>262.8</v>
      </c>
      <c r="I28" s="106">
        <v>248.39999999999998</v>
      </c>
      <c r="J28" s="106">
        <v>252</v>
      </c>
      <c r="K28" s="106">
        <v>291.59999999999997</v>
      </c>
      <c r="L28" s="106">
        <v>336</v>
      </c>
      <c r="M28" s="106">
        <v>400.8</v>
      </c>
      <c r="N28" s="106">
        <v>328.8</v>
      </c>
      <c r="O28" s="106">
        <v>328.8</v>
      </c>
      <c r="P28" s="106">
        <v>255.6</v>
      </c>
      <c r="Q28" s="106">
        <v>230.39999999999998</v>
      </c>
      <c r="R28" s="107">
        <v>230.39999999999998</v>
      </c>
      <c r="S28" s="108"/>
      <c r="T28" s="108"/>
      <c r="U28" s="108"/>
      <c r="V28" s="108"/>
      <c r="W28" s="108"/>
      <c r="X28" s="108"/>
    </row>
    <row r="29" spans="1:24" ht="14.1" customHeight="1" x14ac:dyDescent="0.25">
      <c r="A29" s="62">
        <v>108</v>
      </c>
      <c r="B29" s="63" t="s">
        <v>23</v>
      </c>
      <c r="C29" s="106">
        <v>211.20000000000002</v>
      </c>
      <c r="D29" s="106">
        <v>250.8</v>
      </c>
      <c r="E29" s="106">
        <v>234.3</v>
      </c>
      <c r="F29" s="106">
        <v>267.3</v>
      </c>
      <c r="G29" s="106">
        <v>227.70000000000002</v>
      </c>
      <c r="H29" s="106">
        <v>240.9</v>
      </c>
      <c r="I29" s="106">
        <v>227.70000000000002</v>
      </c>
      <c r="J29" s="106">
        <v>231.00000000000003</v>
      </c>
      <c r="K29" s="106">
        <v>267.3</v>
      </c>
      <c r="L29" s="106">
        <v>308</v>
      </c>
      <c r="M29" s="106">
        <v>367.40000000000003</v>
      </c>
      <c r="N29" s="106">
        <v>301.40000000000003</v>
      </c>
      <c r="O29" s="106">
        <v>301.40000000000003</v>
      </c>
      <c r="P29" s="106">
        <v>234.3</v>
      </c>
      <c r="Q29" s="106">
        <v>211.20000000000002</v>
      </c>
      <c r="R29" s="107">
        <v>211.20000000000002</v>
      </c>
      <c r="S29" s="108"/>
      <c r="T29" s="108"/>
      <c r="U29" s="108"/>
      <c r="V29" s="108"/>
      <c r="W29" s="108"/>
      <c r="X29" s="108"/>
    </row>
    <row r="30" spans="1:24" ht="14.1" customHeight="1" x14ac:dyDescent="0.25">
      <c r="A30" s="62">
        <v>109</v>
      </c>
      <c r="B30" s="63" t="s">
        <v>24</v>
      </c>
      <c r="C30" s="106">
        <v>230.39999999999998</v>
      </c>
      <c r="D30" s="106">
        <v>273.59999999999997</v>
      </c>
      <c r="E30" s="106">
        <v>255.6</v>
      </c>
      <c r="F30" s="106">
        <v>291.59999999999997</v>
      </c>
      <c r="G30" s="106">
        <v>248.39999999999998</v>
      </c>
      <c r="H30" s="106">
        <v>262.8</v>
      </c>
      <c r="I30" s="106">
        <v>248.39999999999998</v>
      </c>
      <c r="J30" s="106">
        <v>252</v>
      </c>
      <c r="K30" s="106">
        <v>291.59999999999997</v>
      </c>
      <c r="L30" s="106">
        <v>336</v>
      </c>
      <c r="M30" s="106">
        <v>400.8</v>
      </c>
      <c r="N30" s="106">
        <v>328.8</v>
      </c>
      <c r="O30" s="106">
        <v>328.8</v>
      </c>
      <c r="P30" s="106">
        <v>255.6</v>
      </c>
      <c r="Q30" s="106">
        <v>230.39999999999998</v>
      </c>
      <c r="R30" s="107">
        <v>230.39999999999998</v>
      </c>
      <c r="S30" s="108"/>
      <c r="T30" s="108"/>
      <c r="U30" s="108"/>
      <c r="V30" s="108"/>
      <c r="W30" s="108"/>
      <c r="X30" s="108"/>
    </row>
    <row r="31" spans="1:24" ht="14.1" customHeight="1" x14ac:dyDescent="0.25">
      <c r="A31" s="62">
        <v>128</v>
      </c>
      <c r="B31" s="63" t="s">
        <v>25</v>
      </c>
      <c r="C31" s="106">
        <v>192</v>
      </c>
      <c r="D31" s="106">
        <v>228</v>
      </c>
      <c r="E31" s="106">
        <v>213</v>
      </c>
      <c r="F31" s="106">
        <v>243</v>
      </c>
      <c r="G31" s="106">
        <v>207</v>
      </c>
      <c r="H31" s="106">
        <v>219</v>
      </c>
      <c r="I31" s="106">
        <v>207</v>
      </c>
      <c r="J31" s="106">
        <v>210</v>
      </c>
      <c r="K31" s="106">
        <v>243</v>
      </c>
      <c r="L31" s="106">
        <v>280</v>
      </c>
      <c r="M31" s="106">
        <v>334</v>
      </c>
      <c r="N31" s="106">
        <v>274</v>
      </c>
      <c r="O31" s="106">
        <v>274</v>
      </c>
      <c r="P31" s="106">
        <v>213</v>
      </c>
      <c r="Q31" s="106">
        <v>192</v>
      </c>
      <c r="R31" s="107">
        <v>192</v>
      </c>
      <c r="S31" s="108"/>
      <c r="T31" s="108"/>
      <c r="U31" s="108"/>
      <c r="V31" s="108"/>
      <c r="W31" s="108"/>
      <c r="X31" s="108"/>
    </row>
    <row r="32" spans="1:24" ht="14.1" customHeight="1" thickBot="1" x14ac:dyDescent="0.3">
      <c r="A32" s="64">
        <v>165</v>
      </c>
      <c r="B32" s="65" t="s">
        <v>26</v>
      </c>
      <c r="C32" s="109">
        <v>163.19999999999999</v>
      </c>
      <c r="D32" s="109">
        <v>193.79999999999998</v>
      </c>
      <c r="E32" s="109">
        <v>181.04999999999998</v>
      </c>
      <c r="F32" s="109">
        <v>206.54999999999998</v>
      </c>
      <c r="G32" s="109">
        <v>175.95</v>
      </c>
      <c r="H32" s="109">
        <v>186.15</v>
      </c>
      <c r="I32" s="109">
        <v>175.95</v>
      </c>
      <c r="J32" s="109">
        <v>178.5</v>
      </c>
      <c r="K32" s="109">
        <v>206.54999999999998</v>
      </c>
      <c r="L32" s="110">
        <v>238</v>
      </c>
      <c r="M32" s="109">
        <v>283.89999999999998</v>
      </c>
      <c r="N32" s="109">
        <v>232.9</v>
      </c>
      <c r="O32" s="109">
        <v>232.9</v>
      </c>
      <c r="P32" s="109">
        <v>181.04999999999998</v>
      </c>
      <c r="Q32" s="109">
        <v>163.19999999999999</v>
      </c>
      <c r="R32" s="111">
        <v>163.19999999999999</v>
      </c>
      <c r="S32" s="108"/>
      <c r="T32" s="108"/>
      <c r="U32" s="108"/>
      <c r="V32" s="108"/>
      <c r="W32" s="108"/>
      <c r="X32" s="108"/>
    </row>
    <row r="33" spans="1:24" ht="14.1" customHeight="1" thickBot="1" x14ac:dyDescent="0.3">
      <c r="A33" s="66"/>
      <c r="B33" s="66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08"/>
      <c r="T33" s="108"/>
      <c r="U33" s="108"/>
      <c r="V33" s="108"/>
      <c r="W33" s="108"/>
      <c r="X33" s="108"/>
    </row>
    <row r="34" spans="1:24" ht="14.1" customHeight="1" x14ac:dyDescent="0.25">
      <c r="A34" s="52" t="s">
        <v>2</v>
      </c>
      <c r="B34" s="53"/>
      <c r="C34" s="113">
        <v>63</v>
      </c>
      <c r="D34" s="113">
        <v>64</v>
      </c>
      <c r="E34" s="113">
        <v>65</v>
      </c>
      <c r="F34" s="114">
        <v>66</v>
      </c>
      <c r="G34" s="114"/>
      <c r="H34" s="114"/>
      <c r="I34" s="114"/>
      <c r="J34" s="115"/>
      <c r="K34" s="114"/>
      <c r="L34" s="114"/>
      <c r="M34" s="114"/>
      <c r="N34" s="114"/>
      <c r="O34" s="114"/>
      <c r="P34" s="114"/>
      <c r="Q34" s="114"/>
      <c r="R34" s="115"/>
      <c r="S34" s="108"/>
      <c r="T34" s="108"/>
      <c r="U34" s="108"/>
      <c r="V34" s="108"/>
      <c r="W34" s="108"/>
      <c r="X34" s="108"/>
    </row>
    <row r="35" spans="1:24" ht="14.1" customHeight="1" x14ac:dyDescent="0.25">
      <c r="A35" s="57" t="s">
        <v>3</v>
      </c>
      <c r="B35" s="58" t="s">
        <v>4</v>
      </c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9"/>
      <c r="S35" s="108"/>
      <c r="T35" s="108"/>
      <c r="U35" s="108"/>
      <c r="V35" s="108"/>
      <c r="W35" s="108"/>
      <c r="X35" s="108"/>
    </row>
    <row r="36" spans="1:24" ht="14.1" customHeight="1" x14ac:dyDescent="0.25">
      <c r="A36" s="62">
        <v>111</v>
      </c>
      <c r="B36" s="63" t="s">
        <v>7</v>
      </c>
      <c r="C36" s="105">
        <v>198</v>
      </c>
      <c r="D36" s="106">
        <v>182</v>
      </c>
      <c r="E36" s="106">
        <v>152</v>
      </c>
      <c r="F36" s="106">
        <v>192</v>
      </c>
      <c r="G36" s="106"/>
      <c r="H36" s="106"/>
      <c r="I36" s="106"/>
      <c r="J36" s="106"/>
      <c r="K36" s="105"/>
      <c r="L36" s="106"/>
      <c r="M36" s="106"/>
      <c r="N36" s="106"/>
      <c r="O36" s="106"/>
      <c r="P36" s="106"/>
      <c r="Q36" s="106"/>
      <c r="R36" s="107"/>
      <c r="S36" s="108"/>
      <c r="T36" s="108"/>
      <c r="U36" s="108"/>
      <c r="V36" s="108"/>
      <c r="W36" s="108"/>
      <c r="X36" s="108"/>
    </row>
    <row r="37" spans="1:24" ht="14.1" customHeight="1" x14ac:dyDescent="0.25">
      <c r="A37" s="62">
        <v>113</v>
      </c>
      <c r="B37" s="63" t="s">
        <v>8</v>
      </c>
      <c r="C37" s="106">
        <v>237.6</v>
      </c>
      <c r="D37" s="106">
        <v>218.4</v>
      </c>
      <c r="E37" s="106">
        <v>182.4</v>
      </c>
      <c r="F37" s="106">
        <v>230.39999999999998</v>
      </c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  <c r="S37" s="108"/>
      <c r="T37" s="108"/>
      <c r="U37" s="108"/>
      <c r="V37" s="108"/>
      <c r="W37" s="108"/>
      <c r="X37" s="108"/>
    </row>
    <row r="38" spans="1:24" ht="14.1" customHeight="1" x14ac:dyDescent="0.25">
      <c r="A38" s="62">
        <v>114</v>
      </c>
      <c r="B38" s="63" t="s">
        <v>9</v>
      </c>
      <c r="C38" s="106">
        <v>257.40000000000003</v>
      </c>
      <c r="D38" s="106">
        <v>236.6</v>
      </c>
      <c r="E38" s="106">
        <v>197.6</v>
      </c>
      <c r="F38" s="106">
        <v>249.60000000000002</v>
      </c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/>
      <c r="S38" s="108"/>
      <c r="T38" s="108"/>
      <c r="U38" s="108"/>
      <c r="V38" s="108"/>
      <c r="W38" s="108"/>
      <c r="X38" s="108"/>
    </row>
    <row r="39" spans="1:24" ht="14.1" customHeight="1" x14ac:dyDescent="0.25">
      <c r="A39" s="62">
        <v>102</v>
      </c>
      <c r="B39" s="63" t="s">
        <v>10</v>
      </c>
      <c r="C39" s="106">
        <v>316.8</v>
      </c>
      <c r="D39" s="106">
        <v>291.2</v>
      </c>
      <c r="E39" s="106">
        <v>243.20000000000002</v>
      </c>
      <c r="F39" s="106">
        <v>307.20000000000005</v>
      </c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1"/>
      <c r="S39" s="108"/>
      <c r="T39" s="108"/>
      <c r="U39" s="108"/>
      <c r="V39" s="108"/>
      <c r="W39" s="108"/>
      <c r="X39" s="108"/>
    </row>
    <row r="40" spans="1:24" ht="14.1" customHeight="1" x14ac:dyDescent="0.25">
      <c r="A40" s="62">
        <v>103</v>
      </c>
      <c r="B40" s="63" t="s">
        <v>11</v>
      </c>
      <c r="C40" s="106">
        <v>281.15999999999997</v>
      </c>
      <c r="D40" s="106">
        <v>258.44</v>
      </c>
      <c r="E40" s="106">
        <v>215.83999999999997</v>
      </c>
      <c r="F40" s="106">
        <v>272.64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108"/>
      <c r="T40" s="108"/>
      <c r="U40" s="108"/>
      <c r="V40" s="108"/>
      <c r="W40" s="108"/>
      <c r="X40" s="108"/>
    </row>
    <row r="41" spans="1:24" ht="14.1" customHeight="1" x14ac:dyDescent="0.25">
      <c r="A41" s="62">
        <v>104</v>
      </c>
      <c r="B41" s="63" t="s">
        <v>12</v>
      </c>
      <c r="C41" s="106">
        <v>297</v>
      </c>
      <c r="D41" s="106">
        <v>273</v>
      </c>
      <c r="E41" s="106">
        <v>228</v>
      </c>
      <c r="F41" s="106">
        <v>288</v>
      </c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1"/>
      <c r="S41" s="108"/>
      <c r="T41" s="108"/>
      <c r="U41" s="108"/>
      <c r="V41" s="108"/>
      <c r="W41" s="108"/>
      <c r="X41" s="108"/>
    </row>
    <row r="42" spans="1:24" ht="14.1" customHeight="1" x14ac:dyDescent="0.25">
      <c r="A42" s="62">
        <v>105</v>
      </c>
      <c r="B42" s="63" t="s">
        <v>13</v>
      </c>
      <c r="C42" s="106">
        <v>257.40000000000003</v>
      </c>
      <c r="D42" s="106">
        <v>236.6</v>
      </c>
      <c r="E42" s="106">
        <v>197.6</v>
      </c>
      <c r="F42" s="106">
        <v>249.60000000000002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08"/>
      <c r="T42" s="108"/>
      <c r="U42" s="108"/>
      <c r="V42" s="108"/>
      <c r="W42" s="108"/>
      <c r="X42" s="108"/>
    </row>
    <row r="43" spans="1:24" ht="14.1" customHeight="1" x14ac:dyDescent="0.25">
      <c r="A43" s="62">
        <v>124</v>
      </c>
      <c r="B43" s="63" t="s">
        <v>14</v>
      </c>
      <c r="C43" s="106">
        <v>316.8</v>
      </c>
      <c r="D43" s="106">
        <v>291.2</v>
      </c>
      <c r="E43" s="106">
        <v>243.20000000000002</v>
      </c>
      <c r="F43" s="106">
        <v>307.20000000000005</v>
      </c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1"/>
      <c r="S43" s="108"/>
      <c r="T43" s="108"/>
      <c r="U43" s="108"/>
      <c r="V43" s="108"/>
      <c r="W43" s="108"/>
      <c r="X43" s="108"/>
    </row>
    <row r="44" spans="1:24" ht="14.1" customHeight="1" x14ac:dyDescent="0.25">
      <c r="A44" s="62">
        <v>130</v>
      </c>
      <c r="B44" s="63">
        <v>3</v>
      </c>
      <c r="C44" s="106">
        <v>217.8</v>
      </c>
      <c r="D44" s="106">
        <v>200.20000000000002</v>
      </c>
      <c r="E44" s="106">
        <v>167.20000000000002</v>
      </c>
      <c r="F44" s="106">
        <v>211.20000000000002</v>
      </c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08"/>
      <c r="T44" s="108"/>
      <c r="U44" s="108"/>
      <c r="V44" s="108"/>
      <c r="W44" s="108"/>
      <c r="X44" s="108"/>
    </row>
    <row r="45" spans="1:24" ht="14.1" customHeight="1" x14ac:dyDescent="0.25">
      <c r="A45" s="62"/>
      <c r="B45" s="63" t="s">
        <v>15</v>
      </c>
      <c r="C45" s="106">
        <v>198</v>
      </c>
      <c r="D45" s="106">
        <v>182</v>
      </c>
      <c r="E45" s="106">
        <v>152</v>
      </c>
      <c r="F45" s="106">
        <v>192</v>
      </c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08"/>
      <c r="T45" s="108"/>
      <c r="U45" s="108"/>
      <c r="V45" s="108"/>
      <c r="W45" s="108"/>
      <c r="X45" s="108"/>
    </row>
    <row r="46" spans="1:24" ht="14.1" customHeight="1" x14ac:dyDescent="0.25">
      <c r="A46" s="62">
        <v>161</v>
      </c>
      <c r="B46" s="63" t="s">
        <v>16</v>
      </c>
      <c r="C46" s="106">
        <v>158.4</v>
      </c>
      <c r="D46" s="106">
        <v>145.6</v>
      </c>
      <c r="E46" s="106">
        <v>121.60000000000001</v>
      </c>
      <c r="F46" s="106">
        <v>153.60000000000002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08"/>
      <c r="T46" s="108"/>
      <c r="U46" s="108"/>
      <c r="V46" s="108"/>
      <c r="W46" s="108"/>
      <c r="X46" s="108"/>
    </row>
    <row r="47" spans="1:24" ht="14.1" customHeight="1" x14ac:dyDescent="0.25">
      <c r="A47" s="62">
        <v>163</v>
      </c>
      <c r="B47" s="63" t="s">
        <v>17</v>
      </c>
      <c r="C47" s="106">
        <v>217.8</v>
      </c>
      <c r="D47" s="106">
        <v>200.20000000000002</v>
      </c>
      <c r="E47" s="106">
        <v>167.20000000000002</v>
      </c>
      <c r="F47" s="106">
        <v>211.20000000000002</v>
      </c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08"/>
      <c r="T47" s="108"/>
      <c r="U47" s="108"/>
      <c r="V47" s="108"/>
      <c r="W47" s="108"/>
      <c r="X47" s="108"/>
    </row>
    <row r="48" spans="1:24" ht="14.1" customHeight="1" x14ac:dyDescent="0.25">
      <c r="A48" s="62">
        <v>164</v>
      </c>
      <c r="B48" s="63" t="s">
        <v>18</v>
      </c>
      <c r="C48" s="106">
        <v>237.6</v>
      </c>
      <c r="D48" s="106">
        <v>218.4</v>
      </c>
      <c r="E48" s="106">
        <v>182.4</v>
      </c>
      <c r="F48" s="106">
        <v>230.39999999999998</v>
      </c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1"/>
      <c r="S48" s="108"/>
      <c r="T48" s="108"/>
      <c r="U48" s="108"/>
      <c r="V48" s="108"/>
      <c r="W48" s="108"/>
      <c r="X48" s="108"/>
    </row>
    <row r="49" spans="1:24" ht="14.1" customHeight="1" x14ac:dyDescent="0.25">
      <c r="A49" s="62">
        <v>160</v>
      </c>
      <c r="B49" s="63">
        <v>8</v>
      </c>
      <c r="C49" s="106">
        <v>198</v>
      </c>
      <c r="D49" s="106">
        <v>182</v>
      </c>
      <c r="E49" s="106">
        <v>152</v>
      </c>
      <c r="F49" s="106">
        <v>192</v>
      </c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1"/>
      <c r="S49" s="108"/>
      <c r="T49" s="108"/>
      <c r="U49" s="108"/>
      <c r="V49" s="108"/>
      <c r="W49" s="108"/>
      <c r="X49" s="108"/>
    </row>
    <row r="50" spans="1:24" ht="14.1" customHeight="1" x14ac:dyDescent="0.25">
      <c r="A50" s="62"/>
      <c r="B50" s="63" t="s">
        <v>19</v>
      </c>
      <c r="C50" s="106">
        <v>198</v>
      </c>
      <c r="D50" s="106">
        <v>182</v>
      </c>
      <c r="E50" s="106">
        <v>152</v>
      </c>
      <c r="F50" s="106">
        <v>192</v>
      </c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1"/>
      <c r="S50" s="108"/>
      <c r="T50" s="108"/>
      <c r="U50" s="108"/>
      <c r="V50" s="108"/>
      <c r="W50" s="108"/>
      <c r="X50" s="108"/>
    </row>
    <row r="51" spans="1:24" ht="14.1" customHeight="1" x14ac:dyDescent="0.25">
      <c r="A51" s="62">
        <v>115</v>
      </c>
      <c r="B51" s="63" t="s">
        <v>20</v>
      </c>
      <c r="C51" s="106">
        <v>168.29999999999998</v>
      </c>
      <c r="D51" s="106">
        <v>154.69999999999999</v>
      </c>
      <c r="E51" s="106">
        <v>129.19999999999999</v>
      </c>
      <c r="F51" s="106">
        <v>163.19999999999999</v>
      </c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1"/>
      <c r="S51" s="108"/>
      <c r="T51" s="108"/>
      <c r="U51" s="108"/>
      <c r="V51" s="108"/>
      <c r="W51" s="108"/>
      <c r="X51" s="108"/>
    </row>
    <row r="52" spans="1:24" ht="14.1" customHeight="1" x14ac:dyDescent="0.25">
      <c r="A52" s="62">
        <v>106</v>
      </c>
      <c r="B52" s="63" t="s">
        <v>21</v>
      </c>
      <c r="C52" s="106">
        <v>277.2</v>
      </c>
      <c r="D52" s="106">
        <v>254.79999999999998</v>
      </c>
      <c r="E52" s="106">
        <v>212.79999999999998</v>
      </c>
      <c r="F52" s="106">
        <v>268.79999999999995</v>
      </c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1"/>
      <c r="S52" s="108"/>
      <c r="T52" s="108"/>
      <c r="U52" s="108"/>
      <c r="V52" s="108"/>
      <c r="W52" s="108"/>
      <c r="X52" s="108"/>
    </row>
    <row r="53" spans="1:24" ht="14.1" customHeight="1" x14ac:dyDescent="0.25">
      <c r="A53" s="62">
        <v>107</v>
      </c>
      <c r="B53" s="63" t="s">
        <v>22</v>
      </c>
      <c r="C53" s="106">
        <v>237.6</v>
      </c>
      <c r="D53" s="106">
        <v>218.4</v>
      </c>
      <c r="E53" s="106">
        <v>182.4</v>
      </c>
      <c r="F53" s="106">
        <v>230.39999999999998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1"/>
      <c r="S53" s="108"/>
      <c r="T53" s="108"/>
      <c r="U53" s="108"/>
      <c r="V53" s="108"/>
      <c r="W53" s="108"/>
      <c r="X53" s="108"/>
    </row>
    <row r="54" spans="1:24" ht="14.1" customHeight="1" x14ac:dyDescent="0.25">
      <c r="A54" s="62">
        <v>108</v>
      </c>
      <c r="B54" s="63" t="s">
        <v>23</v>
      </c>
      <c r="C54" s="106">
        <v>217.8</v>
      </c>
      <c r="D54" s="106">
        <v>200.20000000000002</v>
      </c>
      <c r="E54" s="106">
        <v>167.20000000000002</v>
      </c>
      <c r="F54" s="106">
        <v>211.20000000000002</v>
      </c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1"/>
      <c r="S54" s="108"/>
      <c r="T54" s="108"/>
      <c r="U54" s="108"/>
      <c r="V54" s="108"/>
      <c r="W54" s="108"/>
      <c r="X54" s="108"/>
    </row>
    <row r="55" spans="1:24" ht="14.1" customHeight="1" x14ac:dyDescent="0.25">
      <c r="A55" s="62">
        <v>109</v>
      </c>
      <c r="B55" s="63" t="s">
        <v>24</v>
      </c>
      <c r="C55" s="106">
        <v>237.6</v>
      </c>
      <c r="D55" s="106">
        <v>218.4</v>
      </c>
      <c r="E55" s="106">
        <v>182.4</v>
      </c>
      <c r="F55" s="106">
        <v>230.39999999999998</v>
      </c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1"/>
      <c r="S55" s="108"/>
      <c r="T55" s="108"/>
      <c r="U55" s="108"/>
      <c r="V55" s="108"/>
      <c r="W55" s="108"/>
      <c r="X55" s="108"/>
    </row>
    <row r="56" spans="1:24" ht="14.1" customHeight="1" x14ac:dyDescent="0.25">
      <c r="A56" s="62">
        <v>128</v>
      </c>
      <c r="B56" s="63" t="s">
        <v>25</v>
      </c>
      <c r="C56" s="106">
        <v>198</v>
      </c>
      <c r="D56" s="106">
        <v>182</v>
      </c>
      <c r="E56" s="106">
        <v>152</v>
      </c>
      <c r="F56" s="106">
        <v>192</v>
      </c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1"/>
      <c r="S56" s="108"/>
      <c r="T56" s="108"/>
      <c r="U56" s="108"/>
      <c r="V56" s="108"/>
      <c r="W56" s="108"/>
      <c r="X56" s="108"/>
    </row>
    <row r="57" spans="1:24" ht="14.1" customHeight="1" thickBot="1" x14ac:dyDescent="0.3">
      <c r="A57" s="64">
        <v>165</v>
      </c>
      <c r="B57" s="65" t="s">
        <v>26</v>
      </c>
      <c r="C57" s="109">
        <v>168.29999999999998</v>
      </c>
      <c r="D57" s="109">
        <v>154.69999999999999</v>
      </c>
      <c r="E57" s="109">
        <v>129.19999999999999</v>
      </c>
      <c r="F57" s="109">
        <v>163.19999999999999</v>
      </c>
      <c r="G57" s="122"/>
      <c r="H57" s="122"/>
      <c r="I57" s="122"/>
      <c r="J57" s="122"/>
      <c r="K57" s="122"/>
      <c r="L57" s="123"/>
      <c r="M57" s="122"/>
      <c r="N57" s="122"/>
      <c r="O57" s="122"/>
      <c r="P57" s="122"/>
      <c r="Q57" s="122"/>
      <c r="R57" s="124"/>
      <c r="S57" s="108"/>
      <c r="T57" s="108"/>
      <c r="U57" s="108"/>
      <c r="V57" s="108"/>
      <c r="W57" s="108"/>
      <c r="X57" s="108"/>
    </row>
    <row r="58" spans="1:24" ht="14.1" customHeight="1" x14ac:dyDescent="0.25"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</row>
    <row r="59" spans="1:24" ht="14.1" customHeight="1" x14ac:dyDescent="0.25"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</row>
    <row r="60" spans="1:24" ht="14.1" customHeight="1" x14ac:dyDescent="0.25"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</row>
    <row r="61" spans="1:24" ht="14.1" customHeight="1" x14ac:dyDescent="0.25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</row>
    <row r="62" spans="1:24" ht="14.1" customHeight="1" x14ac:dyDescent="0.25"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</row>
    <row r="63" spans="1:24" ht="14.1" customHeight="1" x14ac:dyDescent="0.25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</row>
    <row r="64" spans="1:24" ht="14.1" customHeight="1" x14ac:dyDescent="0.25"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</row>
    <row r="65" spans="3:24" ht="14.1" customHeight="1" x14ac:dyDescent="0.25"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</row>
    <row r="66" spans="3:24" ht="14.1" customHeight="1" x14ac:dyDescent="0.25"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</row>
    <row r="67" spans="3:24" ht="14.1" customHeight="1" x14ac:dyDescent="0.25"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</row>
    <row r="68" spans="3:24" ht="14.1" customHeight="1" x14ac:dyDescent="0.25"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</row>
    <row r="69" spans="3:24" ht="14.1" customHeight="1" x14ac:dyDescent="0.25"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</row>
    <row r="70" spans="3:24" ht="14.1" customHeight="1" x14ac:dyDescent="0.25"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</row>
    <row r="71" spans="3:24" ht="14.1" customHeight="1" x14ac:dyDescent="0.25"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</row>
    <row r="72" spans="3:24" ht="14.1" customHeight="1" x14ac:dyDescent="0.25"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</row>
    <row r="73" spans="3:24" ht="14.1" customHeight="1" x14ac:dyDescent="0.25"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</row>
    <row r="74" spans="3:24" ht="14.1" customHeight="1" x14ac:dyDescent="0.25"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</row>
    <row r="75" spans="3:24" ht="14.1" customHeight="1" x14ac:dyDescent="0.25"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</row>
    <row r="76" spans="3:24" ht="14.1" customHeight="1" x14ac:dyDescent="0.25"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</row>
    <row r="77" spans="3:24" ht="14.1" customHeight="1" x14ac:dyDescent="0.25"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</row>
    <row r="78" spans="3:24" ht="14.1" customHeight="1" x14ac:dyDescent="0.25"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</row>
    <row r="79" spans="3:24" ht="14.1" customHeight="1" x14ac:dyDescent="0.25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</row>
    <row r="80" spans="3:24" ht="14.1" customHeight="1" x14ac:dyDescent="0.25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</row>
    <row r="81" spans="3:24" ht="14.1" customHeight="1" x14ac:dyDescent="0.25"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</row>
    <row r="82" spans="3:24" ht="14.1" customHeight="1" x14ac:dyDescent="0.25"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</row>
    <row r="83" spans="3:24" ht="14.1" customHeight="1" x14ac:dyDescent="0.25"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</row>
    <row r="84" spans="3:24" ht="14.1" customHeight="1" x14ac:dyDescent="0.25"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</row>
    <row r="85" spans="3:24" ht="14.1" customHeight="1" x14ac:dyDescent="0.25"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</row>
    <row r="86" spans="3:24" ht="14.1" customHeight="1" x14ac:dyDescent="0.25"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</row>
    <row r="87" spans="3:24" ht="14.1" customHeight="1" x14ac:dyDescent="0.25"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spans="3:24" ht="14.1" customHeight="1" x14ac:dyDescent="0.25"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</row>
    <row r="89" spans="3:24" ht="14.1" customHeight="1" x14ac:dyDescent="0.25"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</row>
    <row r="90" spans="3:24" ht="14.1" customHeight="1" x14ac:dyDescent="0.25"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spans="3:24" ht="14.1" customHeight="1" x14ac:dyDescent="0.25"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</row>
    <row r="92" spans="3:24" ht="14.1" customHeight="1" x14ac:dyDescent="0.25"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</row>
    <row r="93" spans="3:24" ht="14.1" customHeight="1" x14ac:dyDescent="0.25"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</row>
    <row r="94" spans="3:24" ht="14.1" customHeight="1" x14ac:dyDescent="0.25"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</row>
    <row r="95" spans="3:24" ht="14.1" customHeight="1" x14ac:dyDescent="0.25"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spans="3:24" ht="14.1" customHeight="1" x14ac:dyDescent="0.25"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</row>
    <row r="97" spans="3:24" ht="14.1" customHeight="1" x14ac:dyDescent="0.25"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</row>
    <row r="98" spans="3:24" ht="14.1" customHeight="1" x14ac:dyDescent="0.25"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</row>
    <row r="99" spans="3:24" ht="14.1" customHeight="1" x14ac:dyDescent="0.25"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</row>
  </sheetData>
  <printOptions horizontalCentered="1"/>
  <pageMargins left="0" right="0" top="0.5" bottom="0" header="0" footer="0.5"/>
  <pageSetup scale="80" orientation="portrait" horizontalDpi="300" verticalDpi="300" r:id="rId1"/>
  <headerFooter alignWithMargins="0">
    <oddFooter>&amp;C&amp;9&amp;A&amp;R&amp;9Effective February 1, 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65"/>
  <sheetViews>
    <sheetView showGridLines="0" view="pageBreakPreview" zoomScale="80" zoomScaleNormal="100" workbookViewId="0">
      <selection activeCell="E11" sqref="E11"/>
    </sheetView>
  </sheetViews>
  <sheetFormatPr defaultColWidth="10.21875" defaultRowHeight="14.1" customHeight="1" x14ac:dyDescent="0.25"/>
  <cols>
    <col min="1" max="2" width="7.6640625" style="44" customWidth="1"/>
    <col min="3" max="3" width="7.109375" style="69" bestFit="1" customWidth="1"/>
    <col min="4" max="4" width="8.6640625" style="69" bestFit="1" customWidth="1"/>
    <col min="5" max="15" width="7.109375" style="69" bestFit="1" customWidth="1"/>
    <col min="16" max="16" width="7.109375" style="69" customWidth="1"/>
    <col min="17" max="18" width="7.109375" style="69" bestFit="1" customWidth="1"/>
    <col min="19" max="16384" width="10.21875" style="69"/>
  </cols>
  <sheetData>
    <row r="1" spans="1:23" s="43" customFormat="1" ht="14.1" customHeight="1" x14ac:dyDescent="0.25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0"/>
      <c r="R1" s="41"/>
    </row>
    <row r="2" spans="1:23" s="43" customFormat="1" ht="14.1" customHeight="1" x14ac:dyDescent="0.25">
      <c r="A2" s="42"/>
      <c r="B2" s="42"/>
      <c r="C2" s="42"/>
      <c r="Q2" s="44"/>
    </row>
    <row r="3" spans="1:23" s="43" customFormat="1" ht="12" x14ac:dyDescent="0.25">
      <c r="A3" s="45" t="s">
        <v>1</v>
      </c>
      <c r="B3" s="46"/>
      <c r="C3" s="46"/>
      <c r="R3" s="47"/>
    </row>
    <row r="4" spans="1:23" s="43" customFormat="1" ht="14.1" customHeight="1" x14ac:dyDescent="0.25">
      <c r="A4" s="48"/>
      <c r="B4" s="48"/>
      <c r="C4" s="4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3" s="67" customFormat="1" ht="14.1" customHeight="1" x14ac:dyDescent="0.25">
      <c r="A5" s="49" t="s">
        <v>32</v>
      </c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3" s="67" customFormat="1" ht="14.1" customHeight="1" x14ac:dyDescent="0.25">
      <c r="A6" s="49" t="s">
        <v>35</v>
      </c>
      <c r="B6" s="49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3" s="68" customFormat="1" ht="14.1" customHeight="1" x14ac:dyDescent="0.25">
      <c r="A7" s="49" t="s">
        <v>34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3" s="68" customFormat="1" ht="14.1" customHeight="1" thickBot="1" x14ac:dyDescent="0.3">
      <c r="A8" s="49"/>
      <c r="B8" s="49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3" ht="14.1" customHeight="1" x14ac:dyDescent="0.25">
      <c r="A9" s="52" t="s">
        <v>2</v>
      </c>
      <c r="B9" s="53"/>
      <c r="C9" s="54">
        <v>1</v>
      </c>
      <c r="D9" s="54">
        <v>2</v>
      </c>
      <c r="E9" s="54">
        <v>3</v>
      </c>
      <c r="F9" s="54">
        <v>4</v>
      </c>
      <c r="G9" s="54">
        <v>5</v>
      </c>
      <c r="H9" s="54">
        <v>6</v>
      </c>
      <c r="I9" s="54">
        <v>7</v>
      </c>
      <c r="J9" s="55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16</v>
      </c>
      <c r="P9" s="54">
        <v>20</v>
      </c>
      <c r="Q9" s="54">
        <v>21</v>
      </c>
      <c r="R9" s="56">
        <v>22</v>
      </c>
    </row>
    <row r="10" spans="1:23" ht="14.1" customHeight="1" x14ac:dyDescent="0.25">
      <c r="A10" s="57" t="s">
        <v>3</v>
      </c>
      <c r="B10" s="58" t="s">
        <v>4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23" ht="14.1" customHeight="1" x14ac:dyDescent="0.25">
      <c r="A11" s="62">
        <v>111</v>
      </c>
      <c r="B11" s="63" t="s">
        <v>7</v>
      </c>
      <c r="C11" s="105">
        <v>258.39999999999998</v>
      </c>
      <c r="D11" s="106">
        <v>276.25</v>
      </c>
      <c r="E11" s="106">
        <v>219.29999999999998</v>
      </c>
      <c r="F11" s="106">
        <v>232.9</v>
      </c>
      <c r="G11" s="106">
        <v>197.2</v>
      </c>
      <c r="H11" s="106">
        <v>193.79999999999998</v>
      </c>
      <c r="I11" s="106">
        <v>280.5</v>
      </c>
      <c r="J11" s="106">
        <v>219.29999999999998</v>
      </c>
      <c r="K11" s="105">
        <v>154.69999999999999</v>
      </c>
      <c r="L11" s="106">
        <v>219.29999999999998</v>
      </c>
      <c r="M11" s="106">
        <v>193.79999999999998</v>
      </c>
      <c r="N11" s="106">
        <v>186.15</v>
      </c>
      <c r="O11" s="106">
        <v>151.29999999999998</v>
      </c>
      <c r="P11" s="106">
        <v>151.29999999999998</v>
      </c>
      <c r="Q11" s="106">
        <v>245.65</v>
      </c>
      <c r="R11" s="107">
        <v>171.7</v>
      </c>
      <c r="S11" s="108"/>
      <c r="T11" s="108"/>
      <c r="U11" s="108"/>
      <c r="V11" s="108"/>
      <c r="W11" s="108"/>
    </row>
    <row r="12" spans="1:23" ht="14.1" customHeight="1" x14ac:dyDescent="0.25">
      <c r="A12" s="62">
        <v>113</v>
      </c>
      <c r="B12" s="63" t="s">
        <v>8</v>
      </c>
      <c r="C12" s="106">
        <v>310.08</v>
      </c>
      <c r="D12" s="106">
        <v>331.5</v>
      </c>
      <c r="E12" s="106">
        <v>263.15999999999997</v>
      </c>
      <c r="F12" s="106">
        <v>279.48</v>
      </c>
      <c r="G12" s="106">
        <v>236.64</v>
      </c>
      <c r="H12" s="106">
        <v>232.55999999999997</v>
      </c>
      <c r="I12" s="106">
        <v>336.59999999999997</v>
      </c>
      <c r="J12" s="106">
        <v>263.15999999999997</v>
      </c>
      <c r="K12" s="106">
        <v>185.64</v>
      </c>
      <c r="L12" s="106">
        <v>263.15999999999997</v>
      </c>
      <c r="M12" s="106">
        <v>232.55999999999997</v>
      </c>
      <c r="N12" s="106">
        <v>223.38</v>
      </c>
      <c r="O12" s="106">
        <v>181.56</v>
      </c>
      <c r="P12" s="106">
        <v>181.56</v>
      </c>
      <c r="Q12" s="106">
        <v>294.78000000000003</v>
      </c>
      <c r="R12" s="107">
        <v>206.03999999999996</v>
      </c>
      <c r="S12" s="108"/>
      <c r="T12" s="108"/>
      <c r="U12" s="108"/>
      <c r="V12" s="108"/>
      <c r="W12" s="108"/>
    </row>
    <row r="13" spans="1:23" ht="14.1" customHeight="1" x14ac:dyDescent="0.25">
      <c r="A13" s="62">
        <v>114</v>
      </c>
      <c r="B13" s="63" t="s">
        <v>9</v>
      </c>
      <c r="C13" s="106">
        <v>335.91999999999996</v>
      </c>
      <c r="D13" s="106">
        <v>359.125</v>
      </c>
      <c r="E13" s="106">
        <v>285.09000000000003</v>
      </c>
      <c r="F13" s="106">
        <v>302.77</v>
      </c>
      <c r="G13" s="106">
        <v>256.36</v>
      </c>
      <c r="H13" s="106">
        <v>251.94000000000003</v>
      </c>
      <c r="I13" s="106">
        <v>364.65</v>
      </c>
      <c r="J13" s="106">
        <v>285.09000000000003</v>
      </c>
      <c r="K13" s="106">
        <v>201.10999999999999</v>
      </c>
      <c r="L13" s="106">
        <v>285.09000000000003</v>
      </c>
      <c r="M13" s="106">
        <v>251.94000000000003</v>
      </c>
      <c r="N13" s="106">
        <v>241.99499999999998</v>
      </c>
      <c r="O13" s="106">
        <v>196.69</v>
      </c>
      <c r="P13" s="106">
        <v>196.69</v>
      </c>
      <c r="Q13" s="106">
        <v>319.34499999999997</v>
      </c>
      <c r="R13" s="107">
        <v>223.21</v>
      </c>
      <c r="S13" s="108"/>
      <c r="T13" s="108"/>
      <c r="U13" s="108"/>
      <c r="V13" s="108"/>
      <c r="W13" s="108"/>
    </row>
    <row r="14" spans="1:23" ht="14.1" customHeight="1" x14ac:dyDescent="0.25">
      <c r="A14" s="62">
        <v>102</v>
      </c>
      <c r="B14" s="63" t="s">
        <v>10</v>
      </c>
      <c r="C14" s="106">
        <v>413.44</v>
      </c>
      <c r="D14" s="106">
        <v>442</v>
      </c>
      <c r="E14" s="106">
        <v>350.88</v>
      </c>
      <c r="F14" s="106">
        <v>372.64000000000004</v>
      </c>
      <c r="G14" s="106">
        <v>315.52000000000004</v>
      </c>
      <c r="H14" s="106">
        <v>310.08</v>
      </c>
      <c r="I14" s="106">
        <v>448.8</v>
      </c>
      <c r="J14" s="106">
        <v>350.88</v>
      </c>
      <c r="K14" s="106">
        <v>247.51999999999998</v>
      </c>
      <c r="L14" s="106">
        <v>350.88</v>
      </c>
      <c r="M14" s="106">
        <v>310.08</v>
      </c>
      <c r="N14" s="106">
        <v>297.84000000000003</v>
      </c>
      <c r="O14" s="106">
        <v>242.08</v>
      </c>
      <c r="P14" s="106">
        <v>242.08</v>
      </c>
      <c r="Q14" s="106">
        <v>393.04</v>
      </c>
      <c r="R14" s="107">
        <v>274.72000000000003</v>
      </c>
      <c r="S14" s="108"/>
      <c r="T14" s="108"/>
      <c r="U14" s="108"/>
      <c r="V14" s="108"/>
      <c r="W14" s="108"/>
    </row>
    <row r="15" spans="1:23" ht="14.1" customHeight="1" x14ac:dyDescent="0.25">
      <c r="A15" s="62">
        <v>103</v>
      </c>
      <c r="B15" s="63" t="s">
        <v>11</v>
      </c>
      <c r="C15" s="106">
        <v>366.92799999999994</v>
      </c>
      <c r="D15" s="106">
        <v>392.27499999999998</v>
      </c>
      <c r="E15" s="106">
        <v>311.40599999999995</v>
      </c>
      <c r="F15" s="106">
        <v>330.71799999999996</v>
      </c>
      <c r="G15" s="106">
        <v>280.024</v>
      </c>
      <c r="H15" s="106">
        <v>275.19599999999997</v>
      </c>
      <c r="I15" s="106">
        <v>398.30999999999995</v>
      </c>
      <c r="J15" s="106">
        <v>311.40599999999995</v>
      </c>
      <c r="K15" s="106">
        <v>219.67399999999998</v>
      </c>
      <c r="L15" s="106">
        <v>311.40599999999995</v>
      </c>
      <c r="M15" s="106">
        <v>275.19599999999997</v>
      </c>
      <c r="N15" s="106">
        <v>264.33299999999997</v>
      </c>
      <c r="O15" s="106">
        <v>214.84599999999998</v>
      </c>
      <c r="P15" s="106">
        <v>214.84599999999998</v>
      </c>
      <c r="Q15" s="106">
        <v>348.82299999999998</v>
      </c>
      <c r="R15" s="107">
        <v>243.81399999999996</v>
      </c>
      <c r="S15" s="108"/>
      <c r="T15" s="108"/>
      <c r="U15" s="108"/>
      <c r="V15" s="108"/>
      <c r="W15" s="108"/>
    </row>
    <row r="16" spans="1:23" ht="14.1" customHeight="1" x14ac:dyDescent="0.25">
      <c r="A16" s="62">
        <v>104</v>
      </c>
      <c r="B16" s="63" t="s">
        <v>12</v>
      </c>
      <c r="C16" s="106">
        <v>387.59999999999997</v>
      </c>
      <c r="D16" s="106">
        <v>414.375</v>
      </c>
      <c r="E16" s="106">
        <v>328.95</v>
      </c>
      <c r="F16" s="106">
        <v>349.34999999999997</v>
      </c>
      <c r="G16" s="106">
        <v>295.8</v>
      </c>
      <c r="H16" s="106">
        <v>290.7</v>
      </c>
      <c r="I16" s="106">
        <v>420.75</v>
      </c>
      <c r="J16" s="106">
        <v>328.95</v>
      </c>
      <c r="K16" s="106">
        <v>232.04999999999998</v>
      </c>
      <c r="L16" s="106">
        <v>328.95</v>
      </c>
      <c r="M16" s="106">
        <v>290.7</v>
      </c>
      <c r="N16" s="106">
        <v>279.22499999999997</v>
      </c>
      <c r="O16" s="106">
        <v>226.95</v>
      </c>
      <c r="P16" s="106">
        <v>226.95</v>
      </c>
      <c r="Q16" s="106">
        <v>368.47499999999997</v>
      </c>
      <c r="R16" s="107">
        <v>257.55</v>
      </c>
      <c r="S16" s="108"/>
      <c r="T16" s="108"/>
      <c r="U16" s="108"/>
      <c r="V16" s="108"/>
      <c r="W16" s="108"/>
    </row>
    <row r="17" spans="1:23" ht="14.1" customHeight="1" x14ac:dyDescent="0.25">
      <c r="A17" s="62">
        <v>105</v>
      </c>
      <c r="B17" s="63" t="s">
        <v>13</v>
      </c>
      <c r="C17" s="106">
        <v>335.91999999999996</v>
      </c>
      <c r="D17" s="106">
        <v>359.125</v>
      </c>
      <c r="E17" s="106">
        <v>285.09000000000003</v>
      </c>
      <c r="F17" s="106">
        <v>302.77</v>
      </c>
      <c r="G17" s="106">
        <v>256.36</v>
      </c>
      <c r="H17" s="106">
        <v>251.94000000000003</v>
      </c>
      <c r="I17" s="106">
        <v>364.65</v>
      </c>
      <c r="J17" s="106">
        <v>285.09000000000003</v>
      </c>
      <c r="K17" s="106">
        <v>201.10999999999999</v>
      </c>
      <c r="L17" s="106">
        <v>285.09000000000003</v>
      </c>
      <c r="M17" s="106">
        <v>251.94000000000003</v>
      </c>
      <c r="N17" s="106">
        <v>241.99499999999998</v>
      </c>
      <c r="O17" s="106">
        <v>196.69</v>
      </c>
      <c r="P17" s="106">
        <v>196.69</v>
      </c>
      <c r="Q17" s="106">
        <v>319.34499999999997</v>
      </c>
      <c r="R17" s="107">
        <v>223.21</v>
      </c>
      <c r="S17" s="108"/>
      <c r="T17" s="108"/>
      <c r="U17" s="108"/>
      <c r="V17" s="108"/>
      <c r="W17" s="108"/>
    </row>
    <row r="18" spans="1:23" ht="14.1" customHeight="1" x14ac:dyDescent="0.25">
      <c r="A18" s="62">
        <v>124</v>
      </c>
      <c r="B18" s="63" t="s">
        <v>14</v>
      </c>
      <c r="C18" s="106">
        <v>413.44</v>
      </c>
      <c r="D18" s="106">
        <v>442</v>
      </c>
      <c r="E18" s="106">
        <v>350.88</v>
      </c>
      <c r="F18" s="106">
        <v>372.64000000000004</v>
      </c>
      <c r="G18" s="106">
        <v>315.52000000000004</v>
      </c>
      <c r="H18" s="106">
        <v>310.08</v>
      </c>
      <c r="I18" s="106">
        <v>448.8</v>
      </c>
      <c r="J18" s="106">
        <v>350.88</v>
      </c>
      <c r="K18" s="106">
        <v>247.51999999999998</v>
      </c>
      <c r="L18" s="106">
        <v>350.88</v>
      </c>
      <c r="M18" s="106">
        <v>310.08</v>
      </c>
      <c r="N18" s="106">
        <v>297.84000000000003</v>
      </c>
      <c r="O18" s="106">
        <v>242.08</v>
      </c>
      <c r="P18" s="106">
        <v>242.08</v>
      </c>
      <c r="Q18" s="106">
        <v>393.04</v>
      </c>
      <c r="R18" s="107">
        <v>274.72000000000003</v>
      </c>
      <c r="S18" s="108"/>
      <c r="T18" s="108"/>
      <c r="U18" s="108"/>
      <c r="V18" s="108"/>
      <c r="W18" s="108"/>
    </row>
    <row r="19" spans="1:23" ht="14.1" customHeight="1" x14ac:dyDescent="0.25">
      <c r="A19" s="62">
        <v>130</v>
      </c>
      <c r="B19" s="63">
        <v>3</v>
      </c>
      <c r="C19" s="106">
        <v>284.24</v>
      </c>
      <c r="D19" s="106">
        <v>303.87500000000006</v>
      </c>
      <c r="E19" s="106">
        <v>241.23</v>
      </c>
      <c r="F19" s="106">
        <v>256.19</v>
      </c>
      <c r="G19" s="106">
        <v>216.92000000000002</v>
      </c>
      <c r="H19" s="106">
        <v>213.18</v>
      </c>
      <c r="I19" s="106">
        <v>308.55000000000007</v>
      </c>
      <c r="J19" s="106">
        <v>241.23</v>
      </c>
      <c r="K19" s="106">
        <v>170.17000000000002</v>
      </c>
      <c r="L19" s="106">
        <v>241.23</v>
      </c>
      <c r="M19" s="106">
        <v>213.18</v>
      </c>
      <c r="N19" s="106">
        <v>204.76499999999999</v>
      </c>
      <c r="O19" s="106">
        <v>166.43</v>
      </c>
      <c r="P19" s="106">
        <v>166.43</v>
      </c>
      <c r="Q19" s="106">
        <v>270.21500000000003</v>
      </c>
      <c r="R19" s="107">
        <v>188.87</v>
      </c>
      <c r="S19" s="108"/>
      <c r="T19" s="108"/>
      <c r="U19" s="108"/>
      <c r="V19" s="108"/>
      <c r="W19" s="108"/>
    </row>
    <row r="20" spans="1:23" ht="14.1" customHeight="1" x14ac:dyDescent="0.25">
      <c r="A20" s="62"/>
      <c r="B20" s="63" t="s">
        <v>15</v>
      </c>
      <c r="C20" s="106">
        <v>258.39999999999998</v>
      </c>
      <c r="D20" s="106">
        <v>276.25</v>
      </c>
      <c r="E20" s="106">
        <v>219.29999999999998</v>
      </c>
      <c r="F20" s="106">
        <v>232.9</v>
      </c>
      <c r="G20" s="106">
        <v>197.2</v>
      </c>
      <c r="H20" s="106">
        <v>193.79999999999998</v>
      </c>
      <c r="I20" s="106">
        <v>280.5</v>
      </c>
      <c r="J20" s="106">
        <v>219.29999999999998</v>
      </c>
      <c r="K20" s="106">
        <v>154.69999999999999</v>
      </c>
      <c r="L20" s="106">
        <v>219.29999999999998</v>
      </c>
      <c r="M20" s="106">
        <v>193.79999999999998</v>
      </c>
      <c r="N20" s="106">
        <v>186.15</v>
      </c>
      <c r="O20" s="106">
        <v>151.29999999999998</v>
      </c>
      <c r="P20" s="106">
        <v>151.29999999999998</v>
      </c>
      <c r="Q20" s="106">
        <v>245.65</v>
      </c>
      <c r="R20" s="107">
        <v>171.7</v>
      </c>
      <c r="S20" s="108"/>
      <c r="T20" s="108"/>
      <c r="U20" s="108"/>
      <c r="V20" s="108"/>
      <c r="W20" s="108"/>
    </row>
    <row r="21" spans="1:23" ht="14.1" customHeight="1" x14ac:dyDescent="0.25">
      <c r="A21" s="62">
        <v>161</v>
      </c>
      <c r="B21" s="63" t="s">
        <v>16</v>
      </c>
      <c r="C21" s="106">
        <v>206.72</v>
      </c>
      <c r="D21" s="106">
        <v>221</v>
      </c>
      <c r="E21" s="106">
        <v>175.44</v>
      </c>
      <c r="F21" s="106">
        <v>186.32000000000002</v>
      </c>
      <c r="G21" s="106">
        <v>157.76000000000002</v>
      </c>
      <c r="H21" s="106">
        <v>155.04</v>
      </c>
      <c r="I21" s="106">
        <v>224.4</v>
      </c>
      <c r="J21" s="106">
        <v>175.44</v>
      </c>
      <c r="K21" s="106">
        <v>123.75999999999999</v>
      </c>
      <c r="L21" s="106">
        <v>175.44</v>
      </c>
      <c r="M21" s="106">
        <v>155.04</v>
      </c>
      <c r="N21" s="106">
        <v>148.92000000000002</v>
      </c>
      <c r="O21" s="106">
        <v>121.04</v>
      </c>
      <c r="P21" s="106">
        <v>121.04</v>
      </c>
      <c r="Q21" s="106">
        <v>196.52</v>
      </c>
      <c r="R21" s="107">
        <v>137.36000000000001</v>
      </c>
      <c r="S21" s="108"/>
      <c r="T21" s="108"/>
      <c r="U21" s="108"/>
      <c r="V21" s="108"/>
      <c r="W21" s="108"/>
    </row>
    <row r="22" spans="1:23" ht="14.1" customHeight="1" x14ac:dyDescent="0.25">
      <c r="A22" s="62">
        <v>163</v>
      </c>
      <c r="B22" s="63" t="s">
        <v>17</v>
      </c>
      <c r="C22" s="106">
        <v>284.24</v>
      </c>
      <c r="D22" s="106">
        <v>303.87500000000006</v>
      </c>
      <c r="E22" s="106">
        <v>241.23</v>
      </c>
      <c r="F22" s="106">
        <v>256.19</v>
      </c>
      <c r="G22" s="106">
        <v>216.92000000000002</v>
      </c>
      <c r="H22" s="106">
        <v>213.18</v>
      </c>
      <c r="I22" s="106">
        <v>308.55000000000007</v>
      </c>
      <c r="J22" s="106">
        <v>241.23</v>
      </c>
      <c r="K22" s="106">
        <v>170.17000000000002</v>
      </c>
      <c r="L22" s="106">
        <v>241.23</v>
      </c>
      <c r="M22" s="106">
        <v>213.18</v>
      </c>
      <c r="N22" s="106">
        <v>204.76499999999999</v>
      </c>
      <c r="O22" s="106">
        <v>166.43</v>
      </c>
      <c r="P22" s="106">
        <v>166.43</v>
      </c>
      <c r="Q22" s="106">
        <v>270.21500000000003</v>
      </c>
      <c r="R22" s="107">
        <v>188.87</v>
      </c>
      <c r="S22" s="108"/>
      <c r="T22" s="108"/>
      <c r="U22" s="108"/>
      <c r="V22" s="108"/>
      <c r="W22" s="108"/>
    </row>
    <row r="23" spans="1:23" ht="14.1" customHeight="1" x14ac:dyDescent="0.25">
      <c r="A23" s="62">
        <v>164</v>
      </c>
      <c r="B23" s="63" t="s">
        <v>18</v>
      </c>
      <c r="C23" s="106">
        <v>310.08</v>
      </c>
      <c r="D23" s="106">
        <v>331.5</v>
      </c>
      <c r="E23" s="106">
        <v>263.15999999999997</v>
      </c>
      <c r="F23" s="106">
        <v>279.48</v>
      </c>
      <c r="G23" s="106">
        <v>236.64</v>
      </c>
      <c r="H23" s="106">
        <v>232.55999999999997</v>
      </c>
      <c r="I23" s="106">
        <v>336.59999999999997</v>
      </c>
      <c r="J23" s="106">
        <v>263.15999999999997</v>
      </c>
      <c r="K23" s="106">
        <v>185.64</v>
      </c>
      <c r="L23" s="106">
        <v>263.15999999999997</v>
      </c>
      <c r="M23" s="106">
        <v>232.55999999999997</v>
      </c>
      <c r="N23" s="106">
        <v>223.38</v>
      </c>
      <c r="O23" s="106">
        <v>181.56</v>
      </c>
      <c r="P23" s="106">
        <v>181.56</v>
      </c>
      <c r="Q23" s="106">
        <v>294.78000000000003</v>
      </c>
      <c r="R23" s="107">
        <v>206.03999999999996</v>
      </c>
      <c r="S23" s="108"/>
      <c r="T23" s="108"/>
      <c r="U23" s="108"/>
      <c r="V23" s="108"/>
      <c r="W23" s="108"/>
    </row>
    <row r="24" spans="1:23" ht="14.1" customHeight="1" x14ac:dyDescent="0.25">
      <c r="A24" s="62">
        <v>160</v>
      </c>
      <c r="B24" s="63">
        <v>8</v>
      </c>
      <c r="C24" s="106">
        <v>258.39999999999998</v>
      </c>
      <c r="D24" s="106">
        <v>276.25</v>
      </c>
      <c r="E24" s="106">
        <v>219.29999999999998</v>
      </c>
      <c r="F24" s="106">
        <v>232.9</v>
      </c>
      <c r="G24" s="106">
        <v>197.2</v>
      </c>
      <c r="H24" s="106">
        <v>193.79999999999998</v>
      </c>
      <c r="I24" s="106">
        <v>280.5</v>
      </c>
      <c r="J24" s="106">
        <v>219.29999999999998</v>
      </c>
      <c r="K24" s="106">
        <v>154.69999999999999</v>
      </c>
      <c r="L24" s="106">
        <v>219.29999999999998</v>
      </c>
      <c r="M24" s="106">
        <v>193.79999999999998</v>
      </c>
      <c r="N24" s="106">
        <v>186.15</v>
      </c>
      <c r="O24" s="106">
        <v>151.29999999999998</v>
      </c>
      <c r="P24" s="106">
        <v>151.29999999999998</v>
      </c>
      <c r="Q24" s="106">
        <v>245.65</v>
      </c>
      <c r="R24" s="107">
        <v>171.7</v>
      </c>
      <c r="S24" s="108"/>
      <c r="T24" s="108"/>
      <c r="U24" s="108"/>
      <c r="V24" s="108"/>
      <c r="W24" s="108"/>
    </row>
    <row r="25" spans="1:23" ht="14.1" customHeight="1" x14ac:dyDescent="0.25">
      <c r="A25" s="62"/>
      <c r="B25" s="63" t="s">
        <v>19</v>
      </c>
      <c r="C25" s="106">
        <v>258.39999999999998</v>
      </c>
      <c r="D25" s="106">
        <v>276.25</v>
      </c>
      <c r="E25" s="106">
        <v>219.29999999999998</v>
      </c>
      <c r="F25" s="106">
        <v>232.9</v>
      </c>
      <c r="G25" s="106">
        <v>197.2</v>
      </c>
      <c r="H25" s="106">
        <v>193.79999999999998</v>
      </c>
      <c r="I25" s="106">
        <v>280.5</v>
      </c>
      <c r="J25" s="106">
        <v>219.29999999999998</v>
      </c>
      <c r="K25" s="106">
        <v>154.69999999999999</v>
      </c>
      <c r="L25" s="106">
        <v>219.29999999999998</v>
      </c>
      <c r="M25" s="106">
        <v>193.79999999999998</v>
      </c>
      <c r="N25" s="106">
        <v>186.15</v>
      </c>
      <c r="O25" s="106">
        <v>151.29999999999998</v>
      </c>
      <c r="P25" s="106">
        <v>151.29999999999998</v>
      </c>
      <c r="Q25" s="106">
        <v>245.65</v>
      </c>
      <c r="R25" s="107">
        <v>171.7</v>
      </c>
      <c r="S25" s="108"/>
      <c r="T25" s="108"/>
      <c r="U25" s="108"/>
      <c r="V25" s="108"/>
      <c r="W25" s="108"/>
    </row>
    <row r="26" spans="1:23" ht="14.1" customHeight="1" x14ac:dyDescent="0.25">
      <c r="A26" s="62">
        <v>115</v>
      </c>
      <c r="B26" s="63" t="s">
        <v>20</v>
      </c>
      <c r="C26" s="106">
        <v>219.64</v>
      </c>
      <c r="D26" s="106">
        <v>234.8125</v>
      </c>
      <c r="E26" s="106">
        <v>186.40499999999997</v>
      </c>
      <c r="F26" s="106">
        <v>197.965</v>
      </c>
      <c r="G26" s="106">
        <v>167.61999999999998</v>
      </c>
      <c r="H26" s="106">
        <v>164.73</v>
      </c>
      <c r="I26" s="106">
        <v>238.42499999999998</v>
      </c>
      <c r="J26" s="106">
        <v>186.40499999999997</v>
      </c>
      <c r="K26" s="106">
        <v>131.49499999999998</v>
      </c>
      <c r="L26" s="106">
        <v>186.40499999999997</v>
      </c>
      <c r="M26" s="106">
        <v>164.73</v>
      </c>
      <c r="N26" s="106">
        <v>158.22749999999999</v>
      </c>
      <c r="O26" s="106">
        <v>128.60499999999999</v>
      </c>
      <c r="P26" s="106">
        <v>128.60499999999999</v>
      </c>
      <c r="Q26" s="106">
        <v>208.80250000000001</v>
      </c>
      <c r="R26" s="107">
        <v>145.94499999999999</v>
      </c>
      <c r="S26" s="108"/>
      <c r="T26" s="108"/>
      <c r="U26" s="108"/>
      <c r="V26" s="108"/>
      <c r="W26" s="108"/>
    </row>
    <row r="27" spans="1:23" ht="14.1" customHeight="1" x14ac:dyDescent="0.25">
      <c r="A27" s="62">
        <v>106</v>
      </c>
      <c r="B27" s="63" t="s">
        <v>21</v>
      </c>
      <c r="C27" s="106">
        <v>361.75999999999993</v>
      </c>
      <c r="D27" s="106">
        <v>386.74999999999994</v>
      </c>
      <c r="E27" s="106">
        <v>307.02</v>
      </c>
      <c r="F27" s="106">
        <v>326.05999999999995</v>
      </c>
      <c r="G27" s="106">
        <v>276.07999999999993</v>
      </c>
      <c r="H27" s="106">
        <v>271.32</v>
      </c>
      <c r="I27" s="106">
        <v>392.69999999999993</v>
      </c>
      <c r="J27" s="106">
        <v>307.02</v>
      </c>
      <c r="K27" s="106">
        <v>216.57999999999998</v>
      </c>
      <c r="L27" s="106">
        <v>307.02</v>
      </c>
      <c r="M27" s="106">
        <v>271.32</v>
      </c>
      <c r="N27" s="106">
        <v>260.60999999999996</v>
      </c>
      <c r="O27" s="106">
        <v>211.82</v>
      </c>
      <c r="P27" s="106">
        <v>211.82</v>
      </c>
      <c r="Q27" s="106">
        <v>343.90999999999997</v>
      </c>
      <c r="R27" s="107">
        <v>240.37999999999997</v>
      </c>
      <c r="S27" s="108"/>
      <c r="T27" s="108"/>
      <c r="U27" s="108"/>
      <c r="V27" s="108"/>
      <c r="W27" s="108"/>
    </row>
    <row r="28" spans="1:23" ht="14.1" customHeight="1" x14ac:dyDescent="0.25">
      <c r="A28" s="62">
        <v>107</v>
      </c>
      <c r="B28" s="63" t="s">
        <v>22</v>
      </c>
      <c r="C28" s="106">
        <v>310.08</v>
      </c>
      <c r="D28" s="106">
        <v>331.5</v>
      </c>
      <c r="E28" s="106">
        <v>263.15999999999997</v>
      </c>
      <c r="F28" s="106">
        <v>279.48</v>
      </c>
      <c r="G28" s="106">
        <v>236.64</v>
      </c>
      <c r="H28" s="106">
        <v>232.55999999999997</v>
      </c>
      <c r="I28" s="106">
        <v>336.59999999999997</v>
      </c>
      <c r="J28" s="106">
        <v>263.15999999999997</v>
      </c>
      <c r="K28" s="106">
        <v>185.64</v>
      </c>
      <c r="L28" s="106">
        <v>263.15999999999997</v>
      </c>
      <c r="M28" s="106">
        <v>232.55999999999997</v>
      </c>
      <c r="N28" s="106">
        <v>223.38</v>
      </c>
      <c r="O28" s="106">
        <v>181.56</v>
      </c>
      <c r="P28" s="106">
        <v>181.56</v>
      </c>
      <c r="Q28" s="106">
        <v>294.78000000000003</v>
      </c>
      <c r="R28" s="107">
        <v>206.03999999999996</v>
      </c>
      <c r="S28" s="108"/>
      <c r="T28" s="108"/>
      <c r="U28" s="108"/>
      <c r="V28" s="108"/>
      <c r="W28" s="108"/>
    </row>
    <row r="29" spans="1:23" ht="14.1" customHeight="1" x14ac:dyDescent="0.25">
      <c r="A29" s="62">
        <v>108</v>
      </c>
      <c r="B29" s="63" t="s">
        <v>23</v>
      </c>
      <c r="C29" s="106">
        <v>284.24</v>
      </c>
      <c r="D29" s="106">
        <v>303.87500000000006</v>
      </c>
      <c r="E29" s="106">
        <v>241.23</v>
      </c>
      <c r="F29" s="106">
        <v>256.19</v>
      </c>
      <c r="G29" s="106">
        <v>216.92000000000002</v>
      </c>
      <c r="H29" s="106">
        <v>213.18</v>
      </c>
      <c r="I29" s="106">
        <v>308.55000000000007</v>
      </c>
      <c r="J29" s="106">
        <v>241.23</v>
      </c>
      <c r="K29" s="106">
        <v>170.17000000000002</v>
      </c>
      <c r="L29" s="106">
        <v>241.23</v>
      </c>
      <c r="M29" s="106">
        <v>213.18</v>
      </c>
      <c r="N29" s="106">
        <v>204.76499999999999</v>
      </c>
      <c r="O29" s="106">
        <v>166.43</v>
      </c>
      <c r="P29" s="106">
        <v>166.43</v>
      </c>
      <c r="Q29" s="106">
        <v>270.21500000000003</v>
      </c>
      <c r="R29" s="107">
        <v>188.87</v>
      </c>
      <c r="S29" s="108"/>
      <c r="T29" s="108"/>
      <c r="U29" s="108"/>
      <c r="V29" s="108"/>
      <c r="W29" s="108"/>
    </row>
    <row r="30" spans="1:23" ht="14.1" customHeight="1" x14ac:dyDescent="0.25">
      <c r="A30" s="62">
        <v>109</v>
      </c>
      <c r="B30" s="63" t="s">
        <v>24</v>
      </c>
      <c r="C30" s="106">
        <v>310.08</v>
      </c>
      <c r="D30" s="106">
        <v>331.5</v>
      </c>
      <c r="E30" s="106">
        <v>263.15999999999997</v>
      </c>
      <c r="F30" s="106">
        <v>279.48</v>
      </c>
      <c r="G30" s="106">
        <v>236.64</v>
      </c>
      <c r="H30" s="106">
        <v>232.55999999999997</v>
      </c>
      <c r="I30" s="106">
        <v>336.59999999999997</v>
      </c>
      <c r="J30" s="106">
        <v>263.15999999999997</v>
      </c>
      <c r="K30" s="106">
        <v>185.64</v>
      </c>
      <c r="L30" s="106">
        <v>263.15999999999997</v>
      </c>
      <c r="M30" s="106">
        <v>232.55999999999997</v>
      </c>
      <c r="N30" s="106">
        <v>223.38</v>
      </c>
      <c r="O30" s="106">
        <v>181.56</v>
      </c>
      <c r="P30" s="106">
        <v>181.56</v>
      </c>
      <c r="Q30" s="106">
        <v>294.78000000000003</v>
      </c>
      <c r="R30" s="107">
        <v>206.03999999999996</v>
      </c>
      <c r="S30" s="108"/>
      <c r="T30" s="108"/>
      <c r="U30" s="108"/>
      <c r="V30" s="108"/>
      <c r="W30" s="108"/>
    </row>
    <row r="31" spans="1:23" ht="14.1" customHeight="1" x14ac:dyDescent="0.25">
      <c r="A31" s="62">
        <v>128</v>
      </c>
      <c r="B31" s="63" t="s">
        <v>25</v>
      </c>
      <c r="C31" s="106">
        <v>258.39999999999998</v>
      </c>
      <c r="D31" s="106">
        <v>276.25</v>
      </c>
      <c r="E31" s="106">
        <v>219.29999999999998</v>
      </c>
      <c r="F31" s="106">
        <v>232.9</v>
      </c>
      <c r="G31" s="106">
        <v>197.2</v>
      </c>
      <c r="H31" s="106">
        <v>193.79999999999998</v>
      </c>
      <c r="I31" s="106">
        <v>280.5</v>
      </c>
      <c r="J31" s="106">
        <v>219.29999999999998</v>
      </c>
      <c r="K31" s="106">
        <v>154.69999999999999</v>
      </c>
      <c r="L31" s="106">
        <v>219.29999999999998</v>
      </c>
      <c r="M31" s="106">
        <v>193.79999999999998</v>
      </c>
      <c r="N31" s="106">
        <v>186.15</v>
      </c>
      <c r="O31" s="106">
        <v>151.29999999999998</v>
      </c>
      <c r="P31" s="106">
        <v>151.29999999999998</v>
      </c>
      <c r="Q31" s="106">
        <v>245.65</v>
      </c>
      <c r="R31" s="107">
        <v>171.7</v>
      </c>
      <c r="S31" s="108"/>
      <c r="T31" s="108"/>
      <c r="U31" s="108"/>
      <c r="V31" s="108"/>
      <c r="W31" s="108"/>
    </row>
    <row r="32" spans="1:23" ht="14.1" customHeight="1" thickBot="1" x14ac:dyDescent="0.3">
      <c r="A32" s="64">
        <v>165</v>
      </c>
      <c r="B32" s="65" t="s">
        <v>26</v>
      </c>
      <c r="C32" s="109">
        <v>219.64</v>
      </c>
      <c r="D32" s="109">
        <v>234.8125</v>
      </c>
      <c r="E32" s="109">
        <v>186.40499999999997</v>
      </c>
      <c r="F32" s="109">
        <v>197.965</v>
      </c>
      <c r="G32" s="109">
        <v>167.61999999999998</v>
      </c>
      <c r="H32" s="109">
        <v>164.73</v>
      </c>
      <c r="I32" s="109">
        <v>238.42499999999998</v>
      </c>
      <c r="J32" s="109">
        <v>186.40499999999997</v>
      </c>
      <c r="K32" s="109">
        <v>131.49499999999998</v>
      </c>
      <c r="L32" s="110">
        <v>186.40499999999997</v>
      </c>
      <c r="M32" s="109">
        <v>164.73</v>
      </c>
      <c r="N32" s="109">
        <v>158.22749999999999</v>
      </c>
      <c r="O32" s="109">
        <v>128.60499999999999</v>
      </c>
      <c r="P32" s="109">
        <v>128.60499999999999</v>
      </c>
      <c r="Q32" s="109">
        <v>208.80250000000001</v>
      </c>
      <c r="R32" s="111">
        <v>145.94499999999999</v>
      </c>
      <c r="S32" s="108"/>
      <c r="T32" s="108"/>
      <c r="U32" s="108"/>
      <c r="V32" s="108"/>
      <c r="W32" s="108"/>
    </row>
    <row r="33" spans="1:23" ht="14.1" customHeight="1" thickBot="1" x14ac:dyDescent="0.3">
      <c r="A33" s="66"/>
      <c r="B33" s="66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08"/>
      <c r="T33" s="108"/>
      <c r="U33" s="108"/>
      <c r="V33" s="108"/>
      <c r="W33" s="108"/>
    </row>
    <row r="34" spans="1:23" ht="14.1" customHeight="1" x14ac:dyDescent="0.25">
      <c r="A34" s="52" t="s">
        <v>2</v>
      </c>
      <c r="B34" s="53"/>
      <c r="C34" s="113">
        <v>23</v>
      </c>
      <c r="D34" s="113">
        <v>24</v>
      </c>
      <c r="E34" s="113">
        <v>27</v>
      </c>
      <c r="F34" s="113">
        <v>28</v>
      </c>
      <c r="G34" s="113">
        <v>31</v>
      </c>
      <c r="H34" s="113">
        <v>32</v>
      </c>
      <c r="I34" s="113">
        <v>34</v>
      </c>
      <c r="J34" s="116">
        <v>37</v>
      </c>
      <c r="K34" s="113">
        <v>38</v>
      </c>
      <c r="L34" s="113">
        <v>39</v>
      </c>
      <c r="M34" s="113">
        <v>40</v>
      </c>
      <c r="N34" s="113">
        <v>41</v>
      </c>
      <c r="O34" s="113">
        <v>42</v>
      </c>
      <c r="P34" s="113">
        <v>43</v>
      </c>
      <c r="Q34" s="113">
        <v>44</v>
      </c>
      <c r="R34" s="116">
        <v>45</v>
      </c>
      <c r="S34" s="108"/>
      <c r="T34" s="108"/>
      <c r="U34" s="108"/>
      <c r="V34" s="108"/>
      <c r="W34" s="108"/>
    </row>
    <row r="35" spans="1:23" ht="14.1" customHeight="1" x14ac:dyDescent="0.25">
      <c r="A35" s="57" t="s">
        <v>3</v>
      </c>
      <c r="B35" s="58" t="s">
        <v>4</v>
      </c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9"/>
      <c r="S35" s="108"/>
      <c r="T35" s="108"/>
      <c r="U35" s="108"/>
      <c r="V35" s="108"/>
      <c r="W35" s="108"/>
    </row>
    <row r="36" spans="1:23" ht="14.1" customHeight="1" x14ac:dyDescent="0.25">
      <c r="A36" s="62">
        <v>111</v>
      </c>
      <c r="B36" s="63" t="s">
        <v>7</v>
      </c>
      <c r="C36" s="105">
        <v>188.7</v>
      </c>
      <c r="D36" s="106">
        <v>181.04999999999998</v>
      </c>
      <c r="E36" s="106">
        <v>206.54999999999998</v>
      </c>
      <c r="F36" s="106">
        <v>206.54999999999998</v>
      </c>
      <c r="G36" s="106">
        <v>193.79999999999998</v>
      </c>
      <c r="H36" s="106">
        <v>163.19999999999999</v>
      </c>
      <c r="I36" s="106">
        <v>193.79999999999998</v>
      </c>
      <c r="J36" s="106">
        <v>184.45</v>
      </c>
      <c r="K36" s="105">
        <v>245.65</v>
      </c>
      <c r="L36" s="106">
        <v>206.54999999999998</v>
      </c>
      <c r="M36" s="106">
        <v>168.29999999999998</v>
      </c>
      <c r="N36" s="106">
        <v>219.29999999999998</v>
      </c>
      <c r="O36" s="106">
        <v>245.65</v>
      </c>
      <c r="P36" s="106">
        <v>232.9</v>
      </c>
      <c r="Q36" s="106">
        <v>219.29999999999998</v>
      </c>
      <c r="R36" s="107">
        <v>206.54999999999998</v>
      </c>
      <c r="S36" s="108"/>
      <c r="T36" s="108"/>
      <c r="U36" s="108"/>
      <c r="V36" s="108"/>
      <c r="W36" s="108"/>
    </row>
    <row r="37" spans="1:23" ht="14.1" customHeight="1" x14ac:dyDescent="0.25">
      <c r="A37" s="62">
        <v>113</v>
      </c>
      <c r="B37" s="63" t="s">
        <v>8</v>
      </c>
      <c r="C37" s="106">
        <v>226.43999999999997</v>
      </c>
      <c r="D37" s="106">
        <v>217.26</v>
      </c>
      <c r="E37" s="106">
        <v>247.85999999999996</v>
      </c>
      <c r="F37" s="106">
        <v>247.85999999999996</v>
      </c>
      <c r="G37" s="106">
        <v>232.55999999999997</v>
      </c>
      <c r="H37" s="106">
        <v>195.83999999999997</v>
      </c>
      <c r="I37" s="106">
        <v>232.55999999999997</v>
      </c>
      <c r="J37" s="106">
        <v>221.33999999999997</v>
      </c>
      <c r="K37" s="106">
        <v>294.78000000000003</v>
      </c>
      <c r="L37" s="106">
        <v>247.85999999999996</v>
      </c>
      <c r="M37" s="106">
        <v>201.95999999999998</v>
      </c>
      <c r="N37" s="106">
        <v>263.15999999999997</v>
      </c>
      <c r="O37" s="106">
        <v>294.78000000000003</v>
      </c>
      <c r="P37" s="106">
        <v>279.48</v>
      </c>
      <c r="Q37" s="106">
        <v>263.15999999999997</v>
      </c>
      <c r="R37" s="107">
        <v>247.85999999999996</v>
      </c>
      <c r="S37" s="108"/>
      <c r="T37" s="108"/>
      <c r="U37" s="108"/>
      <c r="V37" s="108"/>
      <c r="W37" s="108"/>
    </row>
    <row r="38" spans="1:23" ht="14.1" customHeight="1" x14ac:dyDescent="0.25">
      <c r="A38" s="62">
        <v>114</v>
      </c>
      <c r="B38" s="63" t="s">
        <v>9</v>
      </c>
      <c r="C38" s="106">
        <v>245.31</v>
      </c>
      <c r="D38" s="106">
        <v>235.36500000000001</v>
      </c>
      <c r="E38" s="106">
        <v>268.51500000000004</v>
      </c>
      <c r="F38" s="106">
        <v>268.51500000000004</v>
      </c>
      <c r="G38" s="106">
        <v>251.94000000000003</v>
      </c>
      <c r="H38" s="106">
        <v>212.16000000000003</v>
      </c>
      <c r="I38" s="106">
        <v>251.94000000000003</v>
      </c>
      <c r="J38" s="106">
        <v>239.78500000000003</v>
      </c>
      <c r="K38" s="106">
        <v>319.34499999999997</v>
      </c>
      <c r="L38" s="106">
        <v>268.51500000000004</v>
      </c>
      <c r="M38" s="106">
        <v>218.79000000000002</v>
      </c>
      <c r="N38" s="106">
        <v>285.09000000000003</v>
      </c>
      <c r="O38" s="106">
        <v>319.34499999999997</v>
      </c>
      <c r="P38" s="106">
        <v>302.77</v>
      </c>
      <c r="Q38" s="106">
        <v>285.09000000000003</v>
      </c>
      <c r="R38" s="107">
        <v>268.51500000000004</v>
      </c>
      <c r="S38" s="108"/>
      <c r="T38" s="108"/>
      <c r="U38" s="108"/>
      <c r="V38" s="108"/>
      <c r="W38" s="108"/>
    </row>
    <row r="39" spans="1:23" ht="14.1" customHeight="1" x14ac:dyDescent="0.25">
      <c r="A39" s="62">
        <v>102</v>
      </c>
      <c r="B39" s="63" t="s">
        <v>10</v>
      </c>
      <c r="C39" s="106">
        <v>301.92</v>
      </c>
      <c r="D39" s="106">
        <v>289.68</v>
      </c>
      <c r="E39" s="106">
        <v>330.48</v>
      </c>
      <c r="F39" s="106">
        <v>330.48</v>
      </c>
      <c r="G39" s="106">
        <v>310.08</v>
      </c>
      <c r="H39" s="106">
        <v>261.12</v>
      </c>
      <c r="I39" s="106">
        <v>310.08</v>
      </c>
      <c r="J39" s="106">
        <v>295.12</v>
      </c>
      <c r="K39" s="106">
        <v>393.04</v>
      </c>
      <c r="L39" s="106">
        <v>330.48</v>
      </c>
      <c r="M39" s="106">
        <v>269.28000000000003</v>
      </c>
      <c r="N39" s="106">
        <v>350.88</v>
      </c>
      <c r="O39" s="106">
        <v>393.04</v>
      </c>
      <c r="P39" s="106">
        <v>372.64000000000004</v>
      </c>
      <c r="Q39" s="106">
        <v>350.88</v>
      </c>
      <c r="R39" s="107">
        <v>330.48</v>
      </c>
      <c r="S39" s="108"/>
      <c r="T39" s="108"/>
      <c r="U39" s="108"/>
      <c r="V39" s="108"/>
      <c r="W39" s="108"/>
    </row>
    <row r="40" spans="1:23" ht="14.1" customHeight="1" x14ac:dyDescent="0.25">
      <c r="A40" s="62">
        <v>103</v>
      </c>
      <c r="B40" s="63" t="s">
        <v>11</v>
      </c>
      <c r="C40" s="106">
        <v>267.95400000000001</v>
      </c>
      <c r="D40" s="106">
        <v>257.09099999999995</v>
      </c>
      <c r="E40" s="106">
        <v>293.30099999999999</v>
      </c>
      <c r="F40" s="106">
        <v>293.30099999999999</v>
      </c>
      <c r="G40" s="106">
        <v>275.19599999999997</v>
      </c>
      <c r="H40" s="106">
        <v>231.74399999999997</v>
      </c>
      <c r="I40" s="106">
        <v>275.19599999999997</v>
      </c>
      <c r="J40" s="106">
        <v>261.91899999999998</v>
      </c>
      <c r="K40" s="106">
        <v>348.82299999999998</v>
      </c>
      <c r="L40" s="106">
        <v>293.30099999999999</v>
      </c>
      <c r="M40" s="106">
        <v>238.98599999999996</v>
      </c>
      <c r="N40" s="106">
        <v>311.40599999999995</v>
      </c>
      <c r="O40" s="106">
        <v>348.82299999999998</v>
      </c>
      <c r="P40" s="106">
        <v>330.71799999999996</v>
      </c>
      <c r="Q40" s="106">
        <v>311.40599999999995</v>
      </c>
      <c r="R40" s="107">
        <v>293.30099999999999</v>
      </c>
      <c r="S40" s="108"/>
      <c r="T40" s="108"/>
      <c r="U40" s="108"/>
      <c r="V40" s="108"/>
      <c r="W40" s="108"/>
    </row>
    <row r="41" spans="1:23" ht="14.1" customHeight="1" x14ac:dyDescent="0.25">
      <c r="A41" s="62">
        <v>104</v>
      </c>
      <c r="B41" s="63" t="s">
        <v>12</v>
      </c>
      <c r="C41" s="106">
        <v>283.05</v>
      </c>
      <c r="D41" s="106">
        <v>271.57499999999999</v>
      </c>
      <c r="E41" s="106">
        <v>309.82499999999999</v>
      </c>
      <c r="F41" s="106">
        <v>309.82499999999999</v>
      </c>
      <c r="G41" s="106">
        <v>290.7</v>
      </c>
      <c r="H41" s="106">
        <v>244.79999999999998</v>
      </c>
      <c r="I41" s="106">
        <v>290.7</v>
      </c>
      <c r="J41" s="106">
        <v>276.67500000000001</v>
      </c>
      <c r="K41" s="106">
        <v>368.47499999999997</v>
      </c>
      <c r="L41" s="106">
        <v>309.82499999999999</v>
      </c>
      <c r="M41" s="106">
        <v>252.45</v>
      </c>
      <c r="N41" s="106">
        <v>328.95</v>
      </c>
      <c r="O41" s="106">
        <v>368.47499999999997</v>
      </c>
      <c r="P41" s="106">
        <v>349.34999999999997</v>
      </c>
      <c r="Q41" s="106">
        <v>328.95</v>
      </c>
      <c r="R41" s="107">
        <v>309.82499999999999</v>
      </c>
      <c r="S41" s="108"/>
      <c r="T41" s="108"/>
      <c r="U41" s="108"/>
      <c r="V41" s="108"/>
      <c r="W41" s="108"/>
    </row>
    <row r="42" spans="1:23" ht="14.1" customHeight="1" x14ac:dyDescent="0.25">
      <c r="A42" s="62">
        <v>105</v>
      </c>
      <c r="B42" s="63" t="s">
        <v>13</v>
      </c>
      <c r="C42" s="106">
        <v>245.31</v>
      </c>
      <c r="D42" s="106">
        <v>235.36500000000001</v>
      </c>
      <c r="E42" s="106">
        <v>268.51500000000004</v>
      </c>
      <c r="F42" s="106">
        <v>268.51500000000004</v>
      </c>
      <c r="G42" s="106">
        <v>251.94000000000003</v>
      </c>
      <c r="H42" s="106">
        <v>212.16000000000003</v>
      </c>
      <c r="I42" s="106">
        <v>251.94000000000003</v>
      </c>
      <c r="J42" s="106">
        <v>239.78500000000003</v>
      </c>
      <c r="K42" s="106">
        <v>319.34499999999997</v>
      </c>
      <c r="L42" s="106">
        <v>268.51500000000004</v>
      </c>
      <c r="M42" s="106">
        <v>218.79000000000002</v>
      </c>
      <c r="N42" s="106">
        <v>285.09000000000003</v>
      </c>
      <c r="O42" s="106">
        <v>319.34499999999997</v>
      </c>
      <c r="P42" s="106">
        <v>302.77</v>
      </c>
      <c r="Q42" s="106">
        <v>285.09000000000003</v>
      </c>
      <c r="R42" s="107">
        <v>268.51500000000004</v>
      </c>
      <c r="S42" s="108"/>
      <c r="T42" s="108"/>
      <c r="U42" s="108"/>
      <c r="V42" s="108"/>
      <c r="W42" s="108"/>
    </row>
    <row r="43" spans="1:23" ht="14.1" customHeight="1" x14ac:dyDescent="0.25">
      <c r="A43" s="62">
        <v>124</v>
      </c>
      <c r="B43" s="63" t="s">
        <v>14</v>
      </c>
      <c r="C43" s="106">
        <v>301.92</v>
      </c>
      <c r="D43" s="106">
        <v>289.68</v>
      </c>
      <c r="E43" s="106">
        <v>330.48</v>
      </c>
      <c r="F43" s="106">
        <v>330.48</v>
      </c>
      <c r="G43" s="106">
        <v>310.08</v>
      </c>
      <c r="H43" s="106">
        <v>261.12</v>
      </c>
      <c r="I43" s="106">
        <v>310.08</v>
      </c>
      <c r="J43" s="106">
        <v>295.12</v>
      </c>
      <c r="K43" s="106">
        <v>393.04</v>
      </c>
      <c r="L43" s="106">
        <v>330.48</v>
      </c>
      <c r="M43" s="106">
        <v>269.28000000000003</v>
      </c>
      <c r="N43" s="106">
        <v>350.88</v>
      </c>
      <c r="O43" s="106">
        <v>393.04</v>
      </c>
      <c r="P43" s="106">
        <v>372.64000000000004</v>
      </c>
      <c r="Q43" s="106">
        <v>350.88</v>
      </c>
      <c r="R43" s="107">
        <v>330.48</v>
      </c>
      <c r="S43" s="108"/>
      <c r="T43" s="108"/>
      <c r="U43" s="108"/>
      <c r="V43" s="108"/>
      <c r="W43" s="108"/>
    </row>
    <row r="44" spans="1:23" ht="14.1" customHeight="1" x14ac:dyDescent="0.25">
      <c r="A44" s="62">
        <v>130</v>
      </c>
      <c r="B44" s="63">
        <v>3</v>
      </c>
      <c r="C44" s="106">
        <v>207.57000000000002</v>
      </c>
      <c r="D44" s="106">
        <v>199.155</v>
      </c>
      <c r="E44" s="106">
        <v>227.20500000000001</v>
      </c>
      <c r="F44" s="106">
        <v>227.20500000000001</v>
      </c>
      <c r="G44" s="106">
        <v>213.18</v>
      </c>
      <c r="H44" s="106">
        <v>179.52</v>
      </c>
      <c r="I44" s="106">
        <v>213.18</v>
      </c>
      <c r="J44" s="106">
        <v>202.89500000000001</v>
      </c>
      <c r="K44" s="106">
        <v>270.21500000000003</v>
      </c>
      <c r="L44" s="106">
        <v>227.20500000000001</v>
      </c>
      <c r="M44" s="106">
        <v>185.13</v>
      </c>
      <c r="N44" s="106">
        <v>241.23</v>
      </c>
      <c r="O44" s="106">
        <v>270.21500000000003</v>
      </c>
      <c r="P44" s="106">
        <v>256.19</v>
      </c>
      <c r="Q44" s="106">
        <v>241.23</v>
      </c>
      <c r="R44" s="107">
        <v>227.20500000000001</v>
      </c>
      <c r="S44" s="108"/>
      <c r="T44" s="108"/>
      <c r="U44" s="108"/>
      <c r="V44" s="108"/>
      <c r="W44" s="108"/>
    </row>
    <row r="45" spans="1:23" ht="14.1" customHeight="1" x14ac:dyDescent="0.25">
      <c r="A45" s="62"/>
      <c r="B45" s="63" t="s">
        <v>15</v>
      </c>
      <c r="C45" s="106">
        <v>188.7</v>
      </c>
      <c r="D45" s="106">
        <v>181.04999999999998</v>
      </c>
      <c r="E45" s="106">
        <v>206.54999999999998</v>
      </c>
      <c r="F45" s="106">
        <v>206.54999999999998</v>
      </c>
      <c r="G45" s="106">
        <v>193.79999999999998</v>
      </c>
      <c r="H45" s="106">
        <v>163.19999999999999</v>
      </c>
      <c r="I45" s="106">
        <v>193.79999999999998</v>
      </c>
      <c r="J45" s="106">
        <v>184.45</v>
      </c>
      <c r="K45" s="106">
        <v>245.65</v>
      </c>
      <c r="L45" s="106">
        <v>206.54999999999998</v>
      </c>
      <c r="M45" s="106">
        <v>168.29999999999998</v>
      </c>
      <c r="N45" s="106">
        <v>219.29999999999998</v>
      </c>
      <c r="O45" s="106">
        <v>245.65</v>
      </c>
      <c r="P45" s="106">
        <v>232.9</v>
      </c>
      <c r="Q45" s="106">
        <v>219.29999999999998</v>
      </c>
      <c r="R45" s="107">
        <v>206.54999999999998</v>
      </c>
      <c r="S45" s="108"/>
      <c r="T45" s="108"/>
      <c r="U45" s="108"/>
      <c r="V45" s="108"/>
      <c r="W45" s="108"/>
    </row>
    <row r="46" spans="1:23" ht="14.1" customHeight="1" x14ac:dyDescent="0.25">
      <c r="A46" s="62">
        <v>161</v>
      </c>
      <c r="B46" s="63" t="s">
        <v>16</v>
      </c>
      <c r="C46" s="106">
        <v>150.96</v>
      </c>
      <c r="D46" s="106">
        <v>144.84</v>
      </c>
      <c r="E46" s="106">
        <v>165.24</v>
      </c>
      <c r="F46" s="106">
        <v>165.24</v>
      </c>
      <c r="G46" s="106">
        <v>155.04</v>
      </c>
      <c r="H46" s="106">
        <v>130.56</v>
      </c>
      <c r="I46" s="106">
        <v>155.04</v>
      </c>
      <c r="J46" s="106">
        <v>147.56</v>
      </c>
      <c r="K46" s="106">
        <v>196.52</v>
      </c>
      <c r="L46" s="106">
        <v>165.24</v>
      </c>
      <c r="M46" s="106">
        <v>134.64000000000001</v>
      </c>
      <c r="N46" s="106">
        <v>175.44</v>
      </c>
      <c r="O46" s="106">
        <v>196.52</v>
      </c>
      <c r="P46" s="106">
        <v>186.32000000000002</v>
      </c>
      <c r="Q46" s="106">
        <v>175.44</v>
      </c>
      <c r="R46" s="107">
        <v>165.24</v>
      </c>
      <c r="S46" s="108"/>
      <c r="T46" s="108"/>
      <c r="U46" s="108"/>
      <c r="V46" s="108"/>
      <c r="W46" s="108"/>
    </row>
    <row r="47" spans="1:23" ht="14.1" customHeight="1" x14ac:dyDescent="0.25">
      <c r="A47" s="62">
        <v>163</v>
      </c>
      <c r="B47" s="63" t="s">
        <v>17</v>
      </c>
      <c r="C47" s="106">
        <v>207.57000000000002</v>
      </c>
      <c r="D47" s="106">
        <v>199.155</v>
      </c>
      <c r="E47" s="106">
        <v>227.20500000000001</v>
      </c>
      <c r="F47" s="106">
        <v>227.20500000000001</v>
      </c>
      <c r="G47" s="106">
        <v>213.18</v>
      </c>
      <c r="H47" s="106">
        <v>179.52</v>
      </c>
      <c r="I47" s="106">
        <v>213.18</v>
      </c>
      <c r="J47" s="106">
        <v>202.89500000000001</v>
      </c>
      <c r="K47" s="106">
        <v>270.21500000000003</v>
      </c>
      <c r="L47" s="106">
        <v>227.20500000000001</v>
      </c>
      <c r="M47" s="106">
        <v>185.13</v>
      </c>
      <c r="N47" s="106">
        <v>241.23</v>
      </c>
      <c r="O47" s="106">
        <v>270.21500000000003</v>
      </c>
      <c r="P47" s="106">
        <v>256.19</v>
      </c>
      <c r="Q47" s="106">
        <v>241.23</v>
      </c>
      <c r="R47" s="107">
        <v>227.20500000000001</v>
      </c>
      <c r="S47" s="108"/>
      <c r="T47" s="108"/>
      <c r="U47" s="108"/>
      <c r="V47" s="108"/>
      <c r="W47" s="108"/>
    </row>
    <row r="48" spans="1:23" ht="14.1" customHeight="1" x14ac:dyDescent="0.25">
      <c r="A48" s="62">
        <v>164</v>
      </c>
      <c r="B48" s="63" t="s">
        <v>18</v>
      </c>
      <c r="C48" s="106">
        <v>226.43999999999997</v>
      </c>
      <c r="D48" s="106">
        <v>217.26</v>
      </c>
      <c r="E48" s="106">
        <v>247.85999999999996</v>
      </c>
      <c r="F48" s="106">
        <v>247.85999999999996</v>
      </c>
      <c r="G48" s="106">
        <v>232.55999999999997</v>
      </c>
      <c r="H48" s="106">
        <v>195.83999999999997</v>
      </c>
      <c r="I48" s="106">
        <v>232.55999999999997</v>
      </c>
      <c r="J48" s="106">
        <v>221.33999999999997</v>
      </c>
      <c r="K48" s="106">
        <v>294.78000000000003</v>
      </c>
      <c r="L48" s="106">
        <v>247.85999999999996</v>
      </c>
      <c r="M48" s="106">
        <v>201.95999999999998</v>
      </c>
      <c r="N48" s="106">
        <v>263.15999999999997</v>
      </c>
      <c r="O48" s="106">
        <v>294.78000000000003</v>
      </c>
      <c r="P48" s="106">
        <v>279.48</v>
      </c>
      <c r="Q48" s="106">
        <v>263.15999999999997</v>
      </c>
      <c r="R48" s="107">
        <v>247.85999999999996</v>
      </c>
      <c r="S48" s="108"/>
      <c r="T48" s="108"/>
      <c r="U48" s="108"/>
      <c r="V48" s="108"/>
      <c r="W48" s="108"/>
    </row>
    <row r="49" spans="1:23" ht="14.1" customHeight="1" x14ac:dyDescent="0.25">
      <c r="A49" s="62">
        <v>160</v>
      </c>
      <c r="B49" s="63">
        <v>8</v>
      </c>
      <c r="C49" s="106">
        <v>188.7</v>
      </c>
      <c r="D49" s="106">
        <v>181.04999999999998</v>
      </c>
      <c r="E49" s="106">
        <v>206.54999999999998</v>
      </c>
      <c r="F49" s="106">
        <v>206.54999999999998</v>
      </c>
      <c r="G49" s="106">
        <v>193.79999999999998</v>
      </c>
      <c r="H49" s="106">
        <v>163.19999999999999</v>
      </c>
      <c r="I49" s="106">
        <v>193.79999999999998</v>
      </c>
      <c r="J49" s="106">
        <v>184.45</v>
      </c>
      <c r="K49" s="106">
        <v>245.65</v>
      </c>
      <c r="L49" s="106">
        <v>206.54999999999998</v>
      </c>
      <c r="M49" s="106">
        <v>168.29999999999998</v>
      </c>
      <c r="N49" s="106">
        <v>219.29999999999998</v>
      </c>
      <c r="O49" s="106">
        <v>245.65</v>
      </c>
      <c r="P49" s="106">
        <v>232.9</v>
      </c>
      <c r="Q49" s="106">
        <v>219.29999999999998</v>
      </c>
      <c r="R49" s="107">
        <v>206.54999999999998</v>
      </c>
      <c r="S49" s="108"/>
      <c r="T49" s="108"/>
      <c r="U49" s="108"/>
      <c r="V49" s="108"/>
      <c r="W49" s="108"/>
    </row>
    <row r="50" spans="1:23" ht="14.1" customHeight="1" x14ac:dyDescent="0.25">
      <c r="A50" s="62"/>
      <c r="B50" s="63" t="s">
        <v>19</v>
      </c>
      <c r="C50" s="106">
        <v>188.7</v>
      </c>
      <c r="D50" s="106">
        <v>181.04999999999998</v>
      </c>
      <c r="E50" s="106">
        <v>206.54999999999998</v>
      </c>
      <c r="F50" s="106">
        <v>206.54999999999998</v>
      </c>
      <c r="G50" s="106">
        <v>193.79999999999998</v>
      </c>
      <c r="H50" s="106">
        <v>163.19999999999999</v>
      </c>
      <c r="I50" s="106">
        <v>193.79999999999998</v>
      </c>
      <c r="J50" s="106">
        <v>184.45</v>
      </c>
      <c r="K50" s="106">
        <v>245.65</v>
      </c>
      <c r="L50" s="106">
        <v>206.54999999999998</v>
      </c>
      <c r="M50" s="106">
        <v>168.29999999999998</v>
      </c>
      <c r="N50" s="106">
        <v>219.29999999999998</v>
      </c>
      <c r="O50" s="106">
        <v>245.65</v>
      </c>
      <c r="P50" s="106">
        <v>232.9</v>
      </c>
      <c r="Q50" s="106">
        <v>219.29999999999998</v>
      </c>
      <c r="R50" s="107">
        <v>206.54999999999998</v>
      </c>
      <c r="S50" s="108"/>
      <c r="T50" s="108"/>
      <c r="U50" s="108"/>
      <c r="V50" s="108"/>
      <c r="W50" s="108"/>
    </row>
    <row r="51" spans="1:23" ht="14.1" customHeight="1" x14ac:dyDescent="0.25">
      <c r="A51" s="62">
        <v>115</v>
      </c>
      <c r="B51" s="63" t="s">
        <v>20</v>
      </c>
      <c r="C51" s="106">
        <v>160.39499999999998</v>
      </c>
      <c r="D51" s="106">
        <v>153.89249999999998</v>
      </c>
      <c r="E51" s="106">
        <v>175.56749999999997</v>
      </c>
      <c r="F51" s="106">
        <v>175.56749999999997</v>
      </c>
      <c r="G51" s="106">
        <v>164.73</v>
      </c>
      <c r="H51" s="106">
        <v>138.72</v>
      </c>
      <c r="I51" s="106">
        <v>164.73</v>
      </c>
      <c r="J51" s="106">
        <v>156.7825</v>
      </c>
      <c r="K51" s="106">
        <v>208.80250000000001</v>
      </c>
      <c r="L51" s="106">
        <v>175.56749999999997</v>
      </c>
      <c r="M51" s="106">
        <v>143.05499999999998</v>
      </c>
      <c r="N51" s="106">
        <v>186.40499999999997</v>
      </c>
      <c r="O51" s="106">
        <v>208.80250000000001</v>
      </c>
      <c r="P51" s="106">
        <v>197.965</v>
      </c>
      <c r="Q51" s="106">
        <v>186.40499999999997</v>
      </c>
      <c r="R51" s="107">
        <v>175.56749999999997</v>
      </c>
      <c r="S51" s="108"/>
      <c r="T51" s="108"/>
      <c r="U51" s="108"/>
      <c r="V51" s="108"/>
      <c r="W51" s="108"/>
    </row>
    <row r="52" spans="1:23" ht="14.1" customHeight="1" x14ac:dyDescent="0.25">
      <c r="A52" s="62">
        <v>106</v>
      </c>
      <c r="B52" s="63" t="s">
        <v>21</v>
      </c>
      <c r="C52" s="106">
        <v>264.17999999999995</v>
      </c>
      <c r="D52" s="106">
        <v>253.46999999999997</v>
      </c>
      <c r="E52" s="106">
        <v>289.16999999999996</v>
      </c>
      <c r="F52" s="106">
        <v>289.16999999999996</v>
      </c>
      <c r="G52" s="106">
        <v>271.32</v>
      </c>
      <c r="H52" s="106">
        <v>228.47999999999996</v>
      </c>
      <c r="I52" s="106">
        <v>271.32</v>
      </c>
      <c r="J52" s="106">
        <v>258.22999999999996</v>
      </c>
      <c r="K52" s="106">
        <v>343.90999999999997</v>
      </c>
      <c r="L52" s="106">
        <v>289.16999999999996</v>
      </c>
      <c r="M52" s="106">
        <v>235.61999999999998</v>
      </c>
      <c r="N52" s="106">
        <v>307.02</v>
      </c>
      <c r="O52" s="106">
        <v>343.90999999999997</v>
      </c>
      <c r="P52" s="106">
        <v>326.05999999999995</v>
      </c>
      <c r="Q52" s="106">
        <v>307.02</v>
      </c>
      <c r="R52" s="107">
        <v>289.16999999999996</v>
      </c>
      <c r="S52" s="108"/>
      <c r="T52" s="108"/>
      <c r="U52" s="108"/>
      <c r="V52" s="108"/>
      <c r="W52" s="108"/>
    </row>
    <row r="53" spans="1:23" ht="14.1" customHeight="1" x14ac:dyDescent="0.25">
      <c r="A53" s="62">
        <v>107</v>
      </c>
      <c r="B53" s="63" t="s">
        <v>22</v>
      </c>
      <c r="C53" s="106">
        <v>226.43999999999997</v>
      </c>
      <c r="D53" s="106">
        <v>217.26</v>
      </c>
      <c r="E53" s="106">
        <v>247.85999999999996</v>
      </c>
      <c r="F53" s="106">
        <v>247.85999999999996</v>
      </c>
      <c r="G53" s="106">
        <v>232.55999999999997</v>
      </c>
      <c r="H53" s="106">
        <v>195.83999999999997</v>
      </c>
      <c r="I53" s="106">
        <v>232.55999999999997</v>
      </c>
      <c r="J53" s="106">
        <v>221.33999999999997</v>
      </c>
      <c r="K53" s="106">
        <v>294.78000000000003</v>
      </c>
      <c r="L53" s="106">
        <v>247.85999999999996</v>
      </c>
      <c r="M53" s="106">
        <v>201.95999999999998</v>
      </c>
      <c r="N53" s="106">
        <v>263.15999999999997</v>
      </c>
      <c r="O53" s="106">
        <v>294.78000000000003</v>
      </c>
      <c r="P53" s="106">
        <v>279.48</v>
      </c>
      <c r="Q53" s="106">
        <v>263.15999999999997</v>
      </c>
      <c r="R53" s="107">
        <v>247.85999999999996</v>
      </c>
      <c r="S53" s="108"/>
      <c r="T53" s="108"/>
      <c r="U53" s="108"/>
      <c r="V53" s="108"/>
      <c r="W53" s="108"/>
    </row>
    <row r="54" spans="1:23" ht="14.1" customHeight="1" x14ac:dyDescent="0.25">
      <c r="A54" s="62">
        <v>108</v>
      </c>
      <c r="B54" s="63" t="s">
        <v>23</v>
      </c>
      <c r="C54" s="106">
        <v>207.57000000000002</v>
      </c>
      <c r="D54" s="106">
        <v>199.155</v>
      </c>
      <c r="E54" s="106">
        <v>227.20500000000001</v>
      </c>
      <c r="F54" s="106">
        <v>227.20500000000001</v>
      </c>
      <c r="G54" s="106">
        <v>213.18</v>
      </c>
      <c r="H54" s="106">
        <v>179.52</v>
      </c>
      <c r="I54" s="106">
        <v>213.18</v>
      </c>
      <c r="J54" s="106">
        <v>202.89500000000001</v>
      </c>
      <c r="K54" s="106">
        <v>270.21500000000003</v>
      </c>
      <c r="L54" s="106">
        <v>227.20500000000001</v>
      </c>
      <c r="M54" s="106">
        <v>185.13</v>
      </c>
      <c r="N54" s="106">
        <v>241.23</v>
      </c>
      <c r="O54" s="106">
        <v>270.21500000000003</v>
      </c>
      <c r="P54" s="106">
        <v>256.19</v>
      </c>
      <c r="Q54" s="106">
        <v>241.23</v>
      </c>
      <c r="R54" s="107">
        <v>227.20500000000001</v>
      </c>
      <c r="S54" s="108"/>
      <c r="T54" s="108"/>
      <c r="U54" s="108"/>
      <c r="V54" s="108"/>
      <c r="W54" s="108"/>
    </row>
    <row r="55" spans="1:23" ht="14.1" customHeight="1" x14ac:dyDescent="0.25">
      <c r="A55" s="62">
        <v>109</v>
      </c>
      <c r="B55" s="63" t="s">
        <v>24</v>
      </c>
      <c r="C55" s="106">
        <v>226.43999999999997</v>
      </c>
      <c r="D55" s="106">
        <v>217.26</v>
      </c>
      <c r="E55" s="106">
        <v>247.85999999999996</v>
      </c>
      <c r="F55" s="106">
        <v>247.85999999999996</v>
      </c>
      <c r="G55" s="106">
        <v>232.55999999999997</v>
      </c>
      <c r="H55" s="106">
        <v>195.83999999999997</v>
      </c>
      <c r="I55" s="106">
        <v>232.55999999999997</v>
      </c>
      <c r="J55" s="106">
        <v>221.33999999999997</v>
      </c>
      <c r="K55" s="106">
        <v>294.78000000000003</v>
      </c>
      <c r="L55" s="106">
        <v>247.85999999999996</v>
      </c>
      <c r="M55" s="106">
        <v>201.95999999999998</v>
      </c>
      <c r="N55" s="106">
        <v>263.15999999999997</v>
      </c>
      <c r="O55" s="106">
        <v>294.78000000000003</v>
      </c>
      <c r="P55" s="106">
        <v>279.48</v>
      </c>
      <c r="Q55" s="106">
        <v>263.15999999999997</v>
      </c>
      <c r="R55" s="107">
        <v>247.85999999999996</v>
      </c>
      <c r="S55" s="108"/>
      <c r="T55" s="108"/>
      <c r="U55" s="108"/>
      <c r="V55" s="108"/>
      <c r="W55" s="108"/>
    </row>
    <row r="56" spans="1:23" ht="14.1" customHeight="1" x14ac:dyDescent="0.25">
      <c r="A56" s="62">
        <v>128</v>
      </c>
      <c r="B56" s="63" t="s">
        <v>25</v>
      </c>
      <c r="C56" s="106">
        <v>188.7</v>
      </c>
      <c r="D56" s="106">
        <v>181.04999999999998</v>
      </c>
      <c r="E56" s="106">
        <v>206.54999999999998</v>
      </c>
      <c r="F56" s="106">
        <v>206.54999999999998</v>
      </c>
      <c r="G56" s="106">
        <v>193.79999999999998</v>
      </c>
      <c r="H56" s="106">
        <v>163.19999999999999</v>
      </c>
      <c r="I56" s="106">
        <v>193.79999999999998</v>
      </c>
      <c r="J56" s="106">
        <v>184.45</v>
      </c>
      <c r="K56" s="106">
        <v>245.65</v>
      </c>
      <c r="L56" s="106">
        <v>206.54999999999998</v>
      </c>
      <c r="M56" s="106">
        <v>168.29999999999998</v>
      </c>
      <c r="N56" s="106">
        <v>219.29999999999998</v>
      </c>
      <c r="O56" s="106">
        <v>245.65</v>
      </c>
      <c r="P56" s="106">
        <v>232.9</v>
      </c>
      <c r="Q56" s="106">
        <v>219.29999999999998</v>
      </c>
      <c r="R56" s="107">
        <v>206.54999999999998</v>
      </c>
      <c r="S56" s="108"/>
      <c r="T56" s="108"/>
      <c r="U56" s="108"/>
      <c r="V56" s="108"/>
      <c r="W56" s="108"/>
    </row>
    <row r="57" spans="1:23" ht="14.1" customHeight="1" thickBot="1" x14ac:dyDescent="0.3">
      <c r="A57" s="64">
        <v>165</v>
      </c>
      <c r="B57" s="65" t="s">
        <v>26</v>
      </c>
      <c r="C57" s="109">
        <v>160.39499999999998</v>
      </c>
      <c r="D57" s="109">
        <v>153.89249999999998</v>
      </c>
      <c r="E57" s="109">
        <v>175.56749999999997</v>
      </c>
      <c r="F57" s="109">
        <v>175.56749999999997</v>
      </c>
      <c r="G57" s="109">
        <v>164.73</v>
      </c>
      <c r="H57" s="109">
        <v>138.72</v>
      </c>
      <c r="I57" s="109">
        <v>164.73</v>
      </c>
      <c r="J57" s="109">
        <v>156.7825</v>
      </c>
      <c r="K57" s="109">
        <v>208.80250000000001</v>
      </c>
      <c r="L57" s="110">
        <v>175.56749999999997</v>
      </c>
      <c r="M57" s="109">
        <v>143.05499999999998</v>
      </c>
      <c r="N57" s="109">
        <v>186.40499999999997</v>
      </c>
      <c r="O57" s="109">
        <v>208.80250000000001</v>
      </c>
      <c r="P57" s="109">
        <v>197.965</v>
      </c>
      <c r="Q57" s="109">
        <v>186.40499999999997</v>
      </c>
      <c r="R57" s="111">
        <v>175.56749999999997</v>
      </c>
      <c r="S57" s="108"/>
      <c r="T57" s="108"/>
      <c r="U57" s="108"/>
      <c r="V57" s="108"/>
      <c r="W57" s="108"/>
    </row>
    <row r="58" spans="1:23" ht="14.1" customHeight="1" x14ac:dyDescent="0.25"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</row>
    <row r="59" spans="1:23" ht="14.1" customHeight="1" x14ac:dyDescent="0.25"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</row>
    <row r="60" spans="1:23" ht="14.1" customHeight="1" x14ac:dyDescent="0.25"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</row>
    <row r="61" spans="1:23" ht="14.1" customHeight="1" x14ac:dyDescent="0.25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</row>
    <row r="62" spans="1:23" ht="14.1" customHeight="1" x14ac:dyDescent="0.25"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</row>
    <row r="63" spans="1:23" ht="14.1" customHeight="1" x14ac:dyDescent="0.25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</row>
    <row r="64" spans="1:23" ht="14.1" customHeight="1" x14ac:dyDescent="0.25"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</row>
    <row r="65" spans="3:23" ht="14.1" customHeight="1" x14ac:dyDescent="0.25"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</row>
  </sheetData>
  <printOptions horizontalCentered="1"/>
  <pageMargins left="0" right="0" top="0.5" bottom="0" header="0" footer="0.5"/>
  <pageSetup scale="80" orientation="portrait" horizontalDpi="300" verticalDpi="300" r:id="rId1"/>
  <headerFooter alignWithMargins="0">
    <oddFooter>&amp;LEffective February 1, 2017&amp;C&amp;9&amp;A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58"/>
  <sheetViews>
    <sheetView showGridLines="0" view="pageBreakPreview" zoomScale="80" zoomScaleNormal="100" workbookViewId="0">
      <selection activeCell="E11" sqref="E11"/>
    </sheetView>
  </sheetViews>
  <sheetFormatPr defaultColWidth="10.21875" defaultRowHeight="14.1" customHeight="1" x14ac:dyDescent="0.25"/>
  <cols>
    <col min="1" max="2" width="7.6640625" style="44" customWidth="1"/>
    <col min="3" max="3" width="7.109375" style="69" bestFit="1" customWidth="1"/>
    <col min="4" max="4" width="8.6640625" style="69" bestFit="1" customWidth="1"/>
    <col min="5" max="15" width="7.109375" style="69" bestFit="1" customWidth="1"/>
    <col min="16" max="16" width="7.109375" style="69" customWidth="1"/>
    <col min="17" max="18" width="7.109375" style="69" bestFit="1" customWidth="1"/>
    <col min="19" max="16384" width="10.21875" style="69"/>
  </cols>
  <sheetData>
    <row r="1" spans="1:19" s="43" customFormat="1" ht="14.1" customHeight="1" x14ac:dyDescent="0.25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0"/>
      <c r="R1" s="41"/>
    </row>
    <row r="2" spans="1:19" s="43" customFormat="1" ht="14.1" customHeight="1" x14ac:dyDescent="0.25">
      <c r="A2" s="42"/>
      <c r="B2" s="42"/>
      <c r="C2" s="42"/>
      <c r="Q2" s="44"/>
    </row>
    <row r="3" spans="1:19" s="43" customFormat="1" ht="12" x14ac:dyDescent="0.25">
      <c r="A3" s="45"/>
      <c r="B3" s="46"/>
      <c r="C3" s="46"/>
      <c r="R3" s="47" t="s">
        <v>1</v>
      </c>
    </row>
    <row r="4" spans="1:19" s="43" customFormat="1" ht="14.1" customHeight="1" x14ac:dyDescent="0.25">
      <c r="A4" s="48"/>
      <c r="B4" s="48"/>
      <c r="C4" s="4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9" s="67" customFormat="1" ht="14.1" customHeight="1" x14ac:dyDescent="0.25">
      <c r="A5" s="49" t="s">
        <v>32</v>
      </c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s="67" customFormat="1" ht="14.1" customHeight="1" x14ac:dyDescent="0.25">
      <c r="A6" s="49" t="s">
        <v>35</v>
      </c>
      <c r="B6" s="49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9" s="68" customFormat="1" ht="14.1" customHeight="1" x14ac:dyDescent="0.25">
      <c r="A7" s="49" t="s">
        <v>34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9" s="68" customFormat="1" ht="14.1" customHeight="1" thickBot="1" x14ac:dyDescent="0.3">
      <c r="A8" s="49"/>
      <c r="B8" s="49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9" ht="14.1" customHeight="1" x14ac:dyDescent="0.25">
      <c r="A9" s="52" t="s">
        <v>2</v>
      </c>
      <c r="B9" s="53"/>
      <c r="C9" s="54">
        <v>46</v>
      </c>
      <c r="D9" s="54">
        <v>47</v>
      </c>
      <c r="E9" s="54">
        <v>48</v>
      </c>
      <c r="F9" s="54">
        <v>49</v>
      </c>
      <c r="G9" s="54">
        <v>51</v>
      </c>
      <c r="H9" s="54">
        <v>52</v>
      </c>
      <c r="I9" s="54">
        <v>53</v>
      </c>
      <c r="J9" s="55">
        <v>54</v>
      </c>
      <c r="K9" s="54">
        <v>55</v>
      </c>
      <c r="L9" s="54">
        <v>56</v>
      </c>
      <c r="M9" s="54">
        <v>57</v>
      </c>
      <c r="N9" s="54">
        <v>58</v>
      </c>
      <c r="O9" s="54">
        <v>59</v>
      </c>
      <c r="P9" s="54">
        <v>60</v>
      </c>
      <c r="Q9" s="54">
        <v>61</v>
      </c>
      <c r="R9" s="56">
        <v>62</v>
      </c>
    </row>
    <row r="10" spans="1:19" ht="14.1" customHeight="1" x14ac:dyDescent="0.25">
      <c r="A10" s="57" t="s">
        <v>3</v>
      </c>
      <c r="B10" s="58" t="s">
        <v>4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19" ht="14.1" customHeight="1" x14ac:dyDescent="0.25">
      <c r="A11" s="62">
        <v>111</v>
      </c>
      <c r="B11" s="63" t="s">
        <v>7</v>
      </c>
      <c r="C11" s="105">
        <v>163.19999999999999</v>
      </c>
      <c r="D11" s="106">
        <v>193.79999999999998</v>
      </c>
      <c r="E11" s="106">
        <v>181.04999999999998</v>
      </c>
      <c r="F11" s="106">
        <v>206.54999999999998</v>
      </c>
      <c r="G11" s="106">
        <v>175.95</v>
      </c>
      <c r="H11" s="106">
        <v>186.15</v>
      </c>
      <c r="I11" s="106">
        <v>175.95</v>
      </c>
      <c r="J11" s="106">
        <v>178.5</v>
      </c>
      <c r="K11" s="105">
        <v>206.54999999999998</v>
      </c>
      <c r="L11" s="106">
        <v>238</v>
      </c>
      <c r="M11" s="106">
        <v>283.89999999999998</v>
      </c>
      <c r="N11" s="106">
        <v>232.9</v>
      </c>
      <c r="O11" s="106">
        <v>232.9</v>
      </c>
      <c r="P11" s="106">
        <v>181.04999999999998</v>
      </c>
      <c r="Q11" s="106">
        <v>163.19999999999999</v>
      </c>
      <c r="R11" s="107">
        <v>163.19999999999999</v>
      </c>
      <c r="S11" s="108"/>
    </row>
    <row r="12" spans="1:19" ht="14.1" customHeight="1" x14ac:dyDescent="0.25">
      <c r="A12" s="62">
        <v>113</v>
      </c>
      <c r="B12" s="63" t="s">
        <v>8</v>
      </c>
      <c r="C12" s="106">
        <v>195.83999999999997</v>
      </c>
      <c r="D12" s="106">
        <v>232.55999999999997</v>
      </c>
      <c r="E12" s="106">
        <v>217.26</v>
      </c>
      <c r="F12" s="106">
        <v>247.85999999999996</v>
      </c>
      <c r="G12" s="106">
        <v>211.14</v>
      </c>
      <c r="H12" s="106">
        <v>223.38</v>
      </c>
      <c r="I12" s="106">
        <v>211.14</v>
      </c>
      <c r="J12" s="106">
        <v>214.2</v>
      </c>
      <c r="K12" s="106">
        <v>247.85999999999996</v>
      </c>
      <c r="L12" s="106">
        <v>285.59999999999997</v>
      </c>
      <c r="M12" s="106">
        <v>340.68</v>
      </c>
      <c r="N12" s="106">
        <v>279.48</v>
      </c>
      <c r="O12" s="106">
        <v>279.48</v>
      </c>
      <c r="P12" s="106">
        <v>217.26</v>
      </c>
      <c r="Q12" s="106">
        <v>195.83999999999997</v>
      </c>
      <c r="R12" s="107">
        <v>195.83999999999997</v>
      </c>
      <c r="S12" s="108"/>
    </row>
    <row r="13" spans="1:19" ht="14.1" customHeight="1" x14ac:dyDescent="0.25">
      <c r="A13" s="62">
        <v>114</v>
      </c>
      <c r="B13" s="63" t="s">
        <v>9</v>
      </c>
      <c r="C13" s="106">
        <v>212.16000000000003</v>
      </c>
      <c r="D13" s="106">
        <v>251.94000000000003</v>
      </c>
      <c r="E13" s="106">
        <v>235.36500000000001</v>
      </c>
      <c r="F13" s="106">
        <v>268.51500000000004</v>
      </c>
      <c r="G13" s="106">
        <v>228.73500000000001</v>
      </c>
      <c r="H13" s="106">
        <v>241.99499999999998</v>
      </c>
      <c r="I13" s="106">
        <v>228.73500000000001</v>
      </c>
      <c r="J13" s="106">
        <v>232.04999999999998</v>
      </c>
      <c r="K13" s="106">
        <v>268.51500000000004</v>
      </c>
      <c r="L13" s="106">
        <v>309.39999999999998</v>
      </c>
      <c r="M13" s="106">
        <v>369.07</v>
      </c>
      <c r="N13" s="106">
        <v>302.77</v>
      </c>
      <c r="O13" s="106">
        <v>302.77</v>
      </c>
      <c r="P13" s="106">
        <v>235.36500000000001</v>
      </c>
      <c r="Q13" s="106">
        <v>212.16000000000003</v>
      </c>
      <c r="R13" s="107">
        <v>212.16000000000003</v>
      </c>
      <c r="S13" s="108"/>
    </row>
    <row r="14" spans="1:19" ht="14.1" customHeight="1" x14ac:dyDescent="0.25">
      <c r="A14" s="62">
        <v>102</v>
      </c>
      <c r="B14" s="63" t="s">
        <v>10</v>
      </c>
      <c r="C14" s="106">
        <v>261.12</v>
      </c>
      <c r="D14" s="106">
        <v>310.08</v>
      </c>
      <c r="E14" s="106">
        <v>289.68</v>
      </c>
      <c r="F14" s="106">
        <v>330.48</v>
      </c>
      <c r="G14" s="106">
        <v>281.52000000000004</v>
      </c>
      <c r="H14" s="106">
        <v>297.84000000000003</v>
      </c>
      <c r="I14" s="106">
        <v>281.52000000000004</v>
      </c>
      <c r="J14" s="106">
        <v>285.59999999999997</v>
      </c>
      <c r="K14" s="106">
        <v>330.48</v>
      </c>
      <c r="L14" s="106">
        <v>380.8</v>
      </c>
      <c r="M14" s="106">
        <v>454.23999999999995</v>
      </c>
      <c r="N14" s="106">
        <v>372.64000000000004</v>
      </c>
      <c r="O14" s="106">
        <v>372.64000000000004</v>
      </c>
      <c r="P14" s="106">
        <v>289.68</v>
      </c>
      <c r="Q14" s="106">
        <v>261.12</v>
      </c>
      <c r="R14" s="107">
        <v>261.12</v>
      </c>
      <c r="S14" s="108"/>
    </row>
    <row r="15" spans="1:19" ht="14.1" customHeight="1" x14ac:dyDescent="0.25">
      <c r="A15" s="62">
        <v>103</v>
      </c>
      <c r="B15" s="63" t="s">
        <v>11</v>
      </c>
      <c r="C15" s="106">
        <v>231.74399999999997</v>
      </c>
      <c r="D15" s="106">
        <v>275.19599999999997</v>
      </c>
      <c r="E15" s="106">
        <v>257.09099999999995</v>
      </c>
      <c r="F15" s="106">
        <v>293.30099999999999</v>
      </c>
      <c r="G15" s="106">
        <v>249.84899999999999</v>
      </c>
      <c r="H15" s="106">
        <v>264.33299999999997</v>
      </c>
      <c r="I15" s="106">
        <v>249.84899999999999</v>
      </c>
      <c r="J15" s="106">
        <v>253.46999999999997</v>
      </c>
      <c r="K15" s="106">
        <v>293.30099999999999</v>
      </c>
      <c r="L15" s="106">
        <v>337.96</v>
      </c>
      <c r="M15" s="106">
        <v>403.13799999999998</v>
      </c>
      <c r="N15" s="106">
        <v>330.71799999999996</v>
      </c>
      <c r="O15" s="106">
        <v>330.71799999999996</v>
      </c>
      <c r="P15" s="106">
        <v>257.09099999999995</v>
      </c>
      <c r="Q15" s="106">
        <v>231.74399999999997</v>
      </c>
      <c r="R15" s="107">
        <v>231.74399999999997</v>
      </c>
      <c r="S15" s="108"/>
    </row>
    <row r="16" spans="1:19" ht="14.1" customHeight="1" x14ac:dyDescent="0.25">
      <c r="A16" s="62">
        <v>104</v>
      </c>
      <c r="B16" s="63" t="s">
        <v>12</v>
      </c>
      <c r="C16" s="106">
        <v>244.79999999999998</v>
      </c>
      <c r="D16" s="106">
        <v>290.7</v>
      </c>
      <c r="E16" s="106">
        <v>271.57499999999999</v>
      </c>
      <c r="F16" s="106">
        <v>309.82499999999999</v>
      </c>
      <c r="G16" s="106">
        <v>263.92500000000001</v>
      </c>
      <c r="H16" s="106">
        <v>279.22499999999997</v>
      </c>
      <c r="I16" s="106">
        <v>263.92500000000001</v>
      </c>
      <c r="J16" s="106">
        <v>267.75</v>
      </c>
      <c r="K16" s="106">
        <v>309.82499999999999</v>
      </c>
      <c r="L16" s="106">
        <v>357</v>
      </c>
      <c r="M16" s="106">
        <v>425.84999999999997</v>
      </c>
      <c r="N16" s="106">
        <v>349.34999999999997</v>
      </c>
      <c r="O16" s="106">
        <v>349.34999999999997</v>
      </c>
      <c r="P16" s="106">
        <v>271.57499999999999</v>
      </c>
      <c r="Q16" s="106">
        <v>244.79999999999998</v>
      </c>
      <c r="R16" s="107">
        <v>244.79999999999998</v>
      </c>
      <c r="S16" s="108"/>
    </row>
    <row r="17" spans="1:19" ht="14.1" customHeight="1" x14ac:dyDescent="0.25">
      <c r="A17" s="62">
        <v>105</v>
      </c>
      <c r="B17" s="63" t="s">
        <v>13</v>
      </c>
      <c r="C17" s="106">
        <v>212.16000000000003</v>
      </c>
      <c r="D17" s="106">
        <v>251.94000000000003</v>
      </c>
      <c r="E17" s="106">
        <v>235.36500000000001</v>
      </c>
      <c r="F17" s="106">
        <v>268.51500000000004</v>
      </c>
      <c r="G17" s="106">
        <v>228.73500000000001</v>
      </c>
      <c r="H17" s="106">
        <v>241.99499999999998</v>
      </c>
      <c r="I17" s="106">
        <v>228.73500000000001</v>
      </c>
      <c r="J17" s="106">
        <v>232.04999999999998</v>
      </c>
      <c r="K17" s="106">
        <v>268.51500000000004</v>
      </c>
      <c r="L17" s="106">
        <v>309.39999999999998</v>
      </c>
      <c r="M17" s="106">
        <v>369.07</v>
      </c>
      <c r="N17" s="106">
        <v>302.77</v>
      </c>
      <c r="O17" s="106">
        <v>302.77</v>
      </c>
      <c r="P17" s="106">
        <v>235.36500000000001</v>
      </c>
      <c r="Q17" s="106">
        <v>212.16000000000003</v>
      </c>
      <c r="R17" s="107">
        <v>212.16000000000003</v>
      </c>
      <c r="S17" s="108"/>
    </row>
    <row r="18" spans="1:19" ht="14.1" customHeight="1" x14ac:dyDescent="0.25">
      <c r="A18" s="62">
        <v>124</v>
      </c>
      <c r="B18" s="63" t="s">
        <v>14</v>
      </c>
      <c r="C18" s="106">
        <v>261.12</v>
      </c>
      <c r="D18" s="106">
        <v>310.08</v>
      </c>
      <c r="E18" s="106">
        <v>289.68</v>
      </c>
      <c r="F18" s="106">
        <v>330.48</v>
      </c>
      <c r="G18" s="106">
        <v>281.52000000000004</v>
      </c>
      <c r="H18" s="106">
        <v>297.84000000000003</v>
      </c>
      <c r="I18" s="106">
        <v>281.52000000000004</v>
      </c>
      <c r="J18" s="106">
        <v>285.59999999999997</v>
      </c>
      <c r="K18" s="106">
        <v>330.48</v>
      </c>
      <c r="L18" s="106">
        <v>380.8</v>
      </c>
      <c r="M18" s="106">
        <v>454.23999999999995</v>
      </c>
      <c r="N18" s="106">
        <v>372.64000000000004</v>
      </c>
      <c r="O18" s="106">
        <v>372.64000000000004</v>
      </c>
      <c r="P18" s="106">
        <v>289.68</v>
      </c>
      <c r="Q18" s="106">
        <v>261.12</v>
      </c>
      <c r="R18" s="107">
        <v>261.12</v>
      </c>
      <c r="S18" s="108"/>
    </row>
    <row r="19" spans="1:19" ht="14.1" customHeight="1" x14ac:dyDescent="0.25">
      <c r="A19" s="62">
        <v>130</v>
      </c>
      <c r="B19" s="63">
        <v>3</v>
      </c>
      <c r="C19" s="106">
        <v>179.52</v>
      </c>
      <c r="D19" s="106">
        <v>213.18</v>
      </c>
      <c r="E19" s="106">
        <v>199.155</v>
      </c>
      <c r="F19" s="106">
        <v>227.20500000000001</v>
      </c>
      <c r="G19" s="106">
        <v>193.54500000000002</v>
      </c>
      <c r="H19" s="106">
        <v>204.76499999999999</v>
      </c>
      <c r="I19" s="106">
        <v>193.54500000000002</v>
      </c>
      <c r="J19" s="106">
        <v>196.35000000000002</v>
      </c>
      <c r="K19" s="106">
        <v>227.20500000000001</v>
      </c>
      <c r="L19" s="106">
        <v>261.8</v>
      </c>
      <c r="M19" s="106">
        <v>312.29000000000002</v>
      </c>
      <c r="N19" s="106">
        <v>256.19</v>
      </c>
      <c r="O19" s="106">
        <v>256.19</v>
      </c>
      <c r="P19" s="106">
        <v>199.155</v>
      </c>
      <c r="Q19" s="106">
        <v>179.52</v>
      </c>
      <c r="R19" s="107">
        <v>179.52</v>
      </c>
      <c r="S19" s="108"/>
    </row>
    <row r="20" spans="1:19" ht="14.1" customHeight="1" x14ac:dyDescent="0.25">
      <c r="A20" s="62"/>
      <c r="B20" s="63" t="s">
        <v>15</v>
      </c>
      <c r="C20" s="106">
        <v>163.19999999999999</v>
      </c>
      <c r="D20" s="106">
        <v>193.79999999999998</v>
      </c>
      <c r="E20" s="106">
        <v>181.04999999999998</v>
      </c>
      <c r="F20" s="106">
        <v>206.54999999999998</v>
      </c>
      <c r="G20" s="106">
        <v>175.95</v>
      </c>
      <c r="H20" s="106">
        <v>186.15</v>
      </c>
      <c r="I20" s="106">
        <v>175.95</v>
      </c>
      <c r="J20" s="106">
        <v>178.5</v>
      </c>
      <c r="K20" s="106">
        <v>206.54999999999998</v>
      </c>
      <c r="L20" s="106">
        <v>238</v>
      </c>
      <c r="M20" s="106">
        <v>283.89999999999998</v>
      </c>
      <c r="N20" s="106">
        <v>232.9</v>
      </c>
      <c r="O20" s="106">
        <v>232.9</v>
      </c>
      <c r="P20" s="106">
        <v>181.04999999999998</v>
      </c>
      <c r="Q20" s="106">
        <v>163.19999999999999</v>
      </c>
      <c r="R20" s="107">
        <v>163.19999999999999</v>
      </c>
      <c r="S20" s="108"/>
    </row>
    <row r="21" spans="1:19" ht="14.1" customHeight="1" x14ac:dyDescent="0.25">
      <c r="A21" s="62">
        <v>161</v>
      </c>
      <c r="B21" s="63" t="s">
        <v>16</v>
      </c>
      <c r="C21" s="106">
        <v>130.56</v>
      </c>
      <c r="D21" s="106">
        <v>155.04</v>
      </c>
      <c r="E21" s="106">
        <v>144.84</v>
      </c>
      <c r="F21" s="106">
        <v>165.24</v>
      </c>
      <c r="G21" s="106">
        <v>140.76000000000002</v>
      </c>
      <c r="H21" s="106">
        <v>148.92000000000002</v>
      </c>
      <c r="I21" s="106">
        <v>140.76000000000002</v>
      </c>
      <c r="J21" s="106">
        <v>142.79999999999998</v>
      </c>
      <c r="K21" s="106">
        <v>165.24</v>
      </c>
      <c r="L21" s="106">
        <v>190.4</v>
      </c>
      <c r="M21" s="106">
        <v>227.11999999999998</v>
      </c>
      <c r="N21" s="106">
        <v>186.32000000000002</v>
      </c>
      <c r="O21" s="106">
        <v>186.32000000000002</v>
      </c>
      <c r="P21" s="106">
        <v>144.84</v>
      </c>
      <c r="Q21" s="106">
        <v>130.56</v>
      </c>
      <c r="R21" s="107">
        <v>130.56</v>
      </c>
      <c r="S21" s="108"/>
    </row>
    <row r="22" spans="1:19" ht="14.1" customHeight="1" x14ac:dyDescent="0.25">
      <c r="A22" s="62">
        <v>163</v>
      </c>
      <c r="B22" s="63" t="s">
        <v>17</v>
      </c>
      <c r="C22" s="106">
        <v>179.52</v>
      </c>
      <c r="D22" s="106">
        <v>213.18</v>
      </c>
      <c r="E22" s="106">
        <v>199.155</v>
      </c>
      <c r="F22" s="106">
        <v>227.20500000000001</v>
      </c>
      <c r="G22" s="106">
        <v>193.54500000000002</v>
      </c>
      <c r="H22" s="106">
        <v>204.76499999999999</v>
      </c>
      <c r="I22" s="106">
        <v>193.54500000000002</v>
      </c>
      <c r="J22" s="106">
        <v>196.35000000000002</v>
      </c>
      <c r="K22" s="106">
        <v>227.20500000000001</v>
      </c>
      <c r="L22" s="106">
        <v>261.8</v>
      </c>
      <c r="M22" s="106">
        <v>312.29000000000002</v>
      </c>
      <c r="N22" s="106">
        <v>256.19</v>
      </c>
      <c r="O22" s="106">
        <v>256.19</v>
      </c>
      <c r="P22" s="106">
        <v>199.155</v>
      </c>
      <c r="Q22" s="106">
        <v>179.52</v>
      </c>
      <c r="R22" s="107">
        <v>179.52</v>
      </c>
      <c r="S22" s="108"/>
    </row>
    <row r="23" spans="1:19" ht="14.1" customHeight="1" x14ac:dyDescent="0.25">
      <c r="A23" s="62">
        <v>164</v>
      </c>
      <c r="B23" s="63" t="s">
        <v>18</v>
      </c>
      <c r="C23" s="106">
        <v>195.83999999999997</v>
      </c>
      <c r="D23" s="106">
        <v>232.55999999999997</v>
      </c>
      <c r="E23" s="106">
        <v>217.26</v>
      </c>
      <c r="F23" s="106">
        <v>247.85999999999996</v>
      </c>
      <c r="G23" s="106">
        <v>211.14</v>
      </c>
      <c r="H23" s="106">
        <v>223.38</v>
      </c>
      <c r="I23" s="106">
        <v>211.14</v>
      </c>
      <c r="J23" s="106">
        <v>214.2</v>
      </c>
      <c r="K23" s="106">
        <v>247.85999999999996</v>
      </c>
      <c r="L23" s="106">
        <v>285.59999999999997</v>
      </c>
      <c r="M23" s="106">
        <v>340.68</v>
      </c>
      <c r="N23" s="106">
        <v>279.48</v>
      </c>
      <c r="O23" s="106">
        <v>279.48</v>
      </c>
      <c r="P23" s="106">
        <v>217.26</v>
      </c>
      <c r="Q23" s="106">
        <v>195.83999999999997</v>
      </c>
      <c r="R23" s="107">
        <v>195.83999999999997</v>
      </c>
      <c r="S23" s="108"/>
    </row>
    <row r="24" spans="1:19" ht="14.1" customHeight="1" x14ac:dyDescent="0.25">
      <c r="A24" s="62">
        <v>160</v>
      </c>
      <c r="B24" s="63">
        <v>8</v>
      </c>
      <c r="C24" s="106">
        <v>163.19999999999999</v>
      </c>
      <c r="D24" s="106">
        <v>193.79999999999998</v>
      </c>
      <c r="E24" s="106">
        <v>181.04999999999998</v>
      </c>
      <c r="F24" s="106">
        <v>206.54999999999998</v>
      </c>
      <c r="G24" s="106">
        <v>175.95</v>
      </c>
      <c r="H24" s="106">
        <v>186.15</v>
      </c>
      <c r="I24" s="106">
        <v>175.95</v>
      </c>
      <c r="J24" s="106">
        <v>178.5</v>
      </c>
      <c r="K24" s="106">
        <v>206.54999999999998</v>
      </c>
      <c r="L24" s="106">
        <v>238</v>
      </c>
      <c r="M24" s="106">
        <v>283.89999999999998</v>
      </c>
      <c r="N24" s="106">
        <v>232.9</v>
      </c>
      <c r="O24" s="106">
        <v>232.9</v>
      </c>
      <c r="P24" s="106">
        <v>181.04999999999998</v>
      </c>
      <c r="Q24" s="106">
        <v>163.19999999999999</v>
      </c>
      <c r="R24" s="107">
        <v>163.19999999999999</v>
      </c>
      <c r="S24" s="108"/>
    </row>
    <row r="25" spans="1:19" ht="14.1" customHeight="1" x14ac:dyDescent="0.25">
      <c r="A25" s="62"/>
      <c r="B25" s="63" t="s">
        <v>19</v>
      </c>
      <c r="C25" s="106">
        <v>163.19999999999999</v>
      </c>
      <c r="D25" s="106">
        <v>193.79999999999998</v>
      </c>
      <c r="E25" s="106">
        <v>181.04999999999998</v>
      </c>
      <c r="F25" s="106">
        <v>206.54999999999998</v>
      </c>
      <c r="G25" s="106">
        <v>175.95</v>
      </c>
      <c r="H25" s="106">
        <v>186.15</v>
      </c>
      <c r="I25" s="106">
        <v>175.95</v>
      </c>
      <c r="J25" s="106">
        <v>178.5</v>
      </c>
      <c r="K25" s="106">
        <v>206.54999999999998</v>
      </c>
      <c r="L25" s="106">
        <v>238</v>
      </c>
      <c r="M25" s="106">
        <v>283.89999999999998</v>
      </c>
      <c r="N25" s="106">
        <v>232.9</v>
      </c>
      <c r="O25" s="106">
        <v>232.9</v>
      </c>
      <c r="P25" s="106">
        <v>181.04999999999998</v>
      </c>
      <c r="Q25" s="106">
        <v>163.19999999999999</v>
      </c>
      <c r="R25" s="107">
        <v>163.19999999999999</v>
      </c>
      <c r="S25" s="108"/>
    </row>
    <row r="26" spans="1:19" ht="14.1" customHeight="1" x14ac:dyDescent="0.25">
      <c r="A26" s="62">
        <v>115</v>
      </c>
      <c r="B26" s="63" t="s">
        <v>20</v>
      </c>
      <c r="C26" s="106">
        <v>138.72</v>
      </c>
      <c r="D26" s="106">
        <v>164.73</v>
      </c>
      <c r="E26" s="106">
        <v>153.89249999999998</v>
      </c>
      <c r="F26" s="106">
        <v>175.56749999999997</v>
      </c>
      <c r="G26" s="106">
        <v>149.55749999999998</v>
      </c>
      <c r="H26" s="106">
        <v>158.22749999999999</v>
      </c>
      <c r="I26" s="106">
        <v>149.55749999999998</v>
      </c>
      <c r="J26" s="106">
        <v>151.72499999999999</v>
      </c>
      <c r="K26" s="106">
        <v>175.56749999999997</v>
      </c>
      <c r="L26" s="106">
        <v>202.29999999999998</v>
      </c>
      <c r="M26" s="106">
        <v>241.31499999999997</v>
      </c>
      <c r="N26" s="106">
        <v>197.965</v>
      </c>
      <c r="O26" s="106">
        <v>197.965</v>
      </c>
      <c r="P26" s="106">
        <v>153.89249999999998</v>
      </c>
      <c r="Q26" s="106">
        <v>138.72</v>
      </c>
      <c r="R26" s="107">
        <v>138.72</v>
      </c>
      <c r="S26" s="108"/>
    </row>
    <row r="27" spans="1:19" ht="14.1" customHeight="1" x14ac:dyDescent="0.25">
      <c r="A27" s="62">
        <v>106</v>
      </c>
      <c r="B27" s="63" t="s">
        <v>21</v>
      </c>
      <c r="C27" s="106">
        <v>228.47999999999996</v>
      </c>
      <c r="D27" s="106">
        <v>271.32</v>
      </c>
      <c r="E27" s="106">
        <v>253.46999999999997</v>
      </c>
      <c r="F27" s="106">
        <v>289.16999999999996</v>
      </c>
      <c r="G27" s="106">
        <v>246.32999999999996</v>
      </c>
      <c r="H27" s="106">
        <v>260.60999999999996</v>
      </c>
      <c r="I27" s="106">
        <v>246.32999999999996</v>
      </c>
      <c r="J27" s="106">
        <v>249.9</v>
      </c>
      <c r="K27" s="106">
        <v>289.16999999999996</v>
      </c>
      <c r="L27" s="106">
        <v>333.2</v>
      </c>
      <c r="M27" s="106">
        <v>397.46</v>
      </c>
      <c r="N27" s="106">
        <v>326.05999999999995</v>
      </c>
      <c r="O27" s="106">
        <v>326.05999999999995</v>
      </c>
      <c r="P27" s="106">
        <v>253.46999999999997</v>
      </c>
      <c r="Q27" s="106">
        <v>228.47999999999996</v>
      </c>
      <c r="R27" s="107">
        <v>228.47999999999996</v>
      </c>
      <c r="S27" s="108"/>
    </row>
    <row r="28" spans="1:19" ht="14.1" customHeight="1" x14ac:dyDescent="0.25">
      <c r="A28" s="62">
        <v>107</v>
      </c>
      <c r="B28" s="63" t="s">
        <v>22</v>
      </c>
      <c r="C28" s="106">
        <v>195.83999999999997</v>
      </c>
      <c r="D28" s="106">
        <v>232.55999999999997</v>
      </c>
      <c r="E28" s="106">
        <v>217.26</v>
      </c>
      <c r="F28" s="106">
        <v>247.85999999999996</v>
      </c>
      <c r="G28" s="106">
        <v>211.14</v>
      </c>
      <c r="H28" s="106">
        <v>223.38</v>
      </c>
      <c r="I28" s="106">
        <v>211.14</v>
      </c>
      <c r="J28" s="106">
        <v>214.2</v>
      </c>
      <c r="K28" s="106">
        <v>247.85999999999996</v>
      </c>
      <c r="L28" s="106">
        <v>285.59999999999997</v>
      </c>
      <c r="M28" s="106">
        <v>340.68</v>
      </c>
      <c r="N28" s="106">
        <v>279.48</v>
      </c>
      <c r="O28" s="106">
        <v>279.48</v>
      </c>
      <c r="P28" s="106">
        <v>217.26</v>
      </c>
      <c r="Q28" s="106">
        <v>195.83999999999997</v>
      </c>
      <c r="R28" s="107">
        <v>195.83999999999997</v>
      </c>
      <c r="S28" s="108"/>
    </row>
    <row r="29" spans="1:19" ht="14.1" customHeight="1" x14ac:dyDescent="0.25">
      <c r="A29" s="62">
        <v>108</v>
      </c>
      <c r="B29" s="63" t="s">
        <v>23</v>
      </c>
      <c r="C29" s="106">
        <v>179.52</v>
      </c>
      <c r="D29" s="106">
        <v>213.18</v>
      </c>
      <c r="E29" s="106">
        <v>199.155</v>
      </c>
      <c r="F29" s="106">
        <v>227.20500000000001</v>
      </c>
      <c r="G29" s="106">
        <v>193.54500000000002</v>
      </c>
      <c r="H29" s="106">
        <v>204.76499999999999</v>
      </c>
      <c r="I29" s="106">
        <v>193.54500000000002</v>
      </c>
      <c r="J29" s="106">
        <v>196.35000000000002</v>
      </c>
      <c r="K29" s="106">
        <v>227.20500000000001</v>
      </c>
      <c r="L29" s="106">
        <v>261.8</v>
      </c>
      <c r="M29" s="106">
        <v>312.29000000000002</v>
      </c>
      <c r="N29" s="106">
        <v>256.19</v>
      </c>
      <c r="O29" s="106">
        <v>256.19</v>
      </c>
      <c r="P29" s="106">
        <v>199.155</v>
      </c>
      <c r="Q29" s="106">
        <v>179.52</v>
      </c>
      <c r="R29" s="107">
        <v>179.52</v>
      </c>
      <c r="S29" s="108"/>
    </row>
    <row r="30" spans="1:19" ht="14.1" customHeight="1" x14ac:dyDescent="0.25">
      <c r="A30" s="62">
        <v>109</v>
      </c>
      <c r="B30" s="63" t="s">
        <v>24</v>
      </c>
      <c r="C30" s="106">
        <v>195.83999999999997</v>
      </c>
      <c r="D30" s="106">
        <v>232.55999999999997</v>
      </c>
      <c r="E30" s="106">
        <v>217.26</v>
      </c>
      <c r="F30" s="106">
        <v>247.85999999999996</v>
      </c>
      <c r="G30" s="106">
        <v>211.14</v>
      </c>
      <c r="H30" s="106">
        <v>223.38</v>
      </c>
      <c r="I30" s="106">
        <v>211.14</v>
      </c>
      <c r="J30" s="106">
        <v>214.2</v>
      </c>
      <c r="K30" s="106">
        <v>247.85999999999996</v>
      </c>
      <c r="L30" s="106">
        <v>285.59999999999997</v>
      </c>
      <c r="M30" s="106">
        <v>340.68</v>
      </c>
      <c r="N30" s="106">
        <v>279.48</v>
      </c>
      <c r="O30" s="106">
        <v>279.48</v>
      </c>
      <c r="P30" s="106">
        <v>217.26</v>
      </c>
      <c r="Q30" s="106">
        <v>195.83999999999997</v>
      </c>
      <c r="R30" s="107">
        <v>195.83999999999997</v>
      </c>
      <c r="S30" s="108"/>
    </row>
    <row r="31" spans="1:19" ht="14.1" customHeight="1" x14ac:dyDescent="0.25">
      <c r="A31" s="62">
        <v>128</v>
      </c>
      <c r="B31" s="63" t="s">
        <v>25</v>
      </c>
      <c r="C31" s="106">
        <v>163.19999999999999</v>
      </c>
      <c r="D31" s="106">
        <v>193.79999999999998</v>
      </c>
      <c r="E31" s="106">
        <v>181.04999999999998</v>
      </c>
      <c r="F31" s="106">
        <v>206.54999999999998</v>
      </c>
      <c r="G31" s="106">
        <v>175.95</v>
      </c>
      <c r="H31" s="106">
        <v>186.15</v>
      </c>
      <c r="I31" s="106">
        <v>175.95</v>
      </c>
      <c r="J31" s="106">
        <v>178.5</v>
      </c>
      <c r="K31" s="106">
        <v>206.54999999999998</v>
      </c>
      <c r="L31" s="106">
        <v>238</v>
      </c>
      <c r="M31" s="106">
        <v>283.89999999999998</v>
      </c>
      <c r="N31" s="106">
        <v>232.9</v>
      </c>
      <c r="O31" s="106">
        <v>232.9</v>
      </c>
      <c r="P31" s="106">
        <v>181.04999999999998</v>
      </c>
      <c r="Q31" s="106">
        <v>163.19999999999999</v>
      </c>
      <c r="R31" s="107">
        <v>163.19999999999999</v>
      </c>
      <c r="S31" s="108"/>
    </row>
    <row r="32" spans="1:19" ht="14.1" customHeight="1" thickBot="1" x14ac:dyDescent="0.3">
      <c r="A32" s="64">
        <v>165</v>
      </c>
      <c r="B32" s="65" t="s">
        <v>26</v>
      </c>
      <c r="C32" s="109">
        <v>138.72</v>
      </c>
      <c r="D32" s="109">
        <v>164.73</v>
      </c>
      <c r="E32" s="109">
        <v>153.89249999999998</v>
      </c>
      <c r="F32" s="109">
        <v>175.56749999999997</v>
      </c>
      <c r="G32" s="109">
        <v>149.55749999999998</v>
      </c>
      <c r="H32" s="109">
        <v>158.22749999999999</v>
      </c>
      <c r="I32" s="109">
        <v>149.55749999999998</v>
      </c>
      <c r="J32" s="109">
        <v>151.72499999999999</v>
      </c>
      <c r="K32" s="109">
        <v>175.56749999999997</v>
      </c>
      <c r="L32" s="110">
        <v>202.29999999999998</v>
      </c>
      <c r="M32" s="109">
        <v>241.31499999999997</v>
      </c>
      <c r="N32" s="109">
        <v>197.965</v>
      </c>
      <c r="O32" s="109">
        <v>197.965</v>
      </c>
      <c r="P32" s="109">
        <v>153.89249999999998</v>
      </c>
      <c r="Q32" s="109">
        <v>138.72</v>
      </c>
      <c r="R32" s="111">
        <v>138.72</v>
      </c>
      <c r="S32" s="108"/>
    </row>
    <row r="33" spans="1:19" ht="14.1" customHeight="1" thickBot="1" x14ac:dyDescent="0.3">
      <c r="A33" s="66"/>
      <c r="B33" s="66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08"/>
    </row>
    <row r="34" spans="1:19" ht="14.1" customHeight="1" x14ac:dyDescent="0.25">
      <c r="A34" s="52" t="s">
        <v>2</v>
      </c>
      <c r="B34" s="53"/>
      <c r="C34" s="113">
        <v>63</v>
      </c>
      <c r="D34" s="113">
        <v>64</v>
      </c>
      <c r="E34" s="113">
        <v>65</v>
      </c>
      <c r="F34" s="113">
        <v>66</v>
      </c>
      <c r="G34" s="114"/>
      <c r="H34" s="114"/>
      <c r="I34" s="114"/>
      <c r="J34" s="115"/>
      <c r="K34" s="114"/>
      <c r="L34" s="114"/>
      <c r="M34" s="114"/>
      <c r="N34" s="114"/>
      <c r="O34" s="113"/>
      <c r="P34" s="113"/>
      <c r="Q34" s="113"/>
      <c r="R34" s="116"/>
      <c r="S34" s="108"/>
    </row>
    <row r="35" spans="1:19" ht="14.1" customHeight="1" x14ac:dyDescent="0.25">
      <c r="A35" s="57" t="s">
        <v>3</v>
      </c>
      <c r="B35" s="58" t="s">
        <v>4</v>
      </c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9"/>
      <c r="S35" s="108"/>
    </row>
    <row r="36" spans="1:19" ht="14.1" customHeight="1" x14ac:dyDescent="0.25">
      <c r="A36" s="62">
        <v>111</v>
      </c>
      <c r="B36" s="63" t="s">
        <v>7</v>
      </c>
      <c r="C36" s="105">
        <v>168.29999999999998</v>
      </c>
      <c r="D36" s="106">
        <v>154.69999999999999</v>
      </c>
      <c r="E36" s="106">
        <v>129.19999999999999</v>
      </c>
      <c r="F36" s="106">
        <v>163.19999999999999</v>
      </c>
      <c r="G36" s="106"/>
      <c r="H36" s="106"/>
      <c r="I36" s="106"/>
      <c r="J36" s="106"/>
      <c r="K36" s="105"/>
      <c r="L36" s="106"/>
      <c r="M36" s="106"/>
      <c r="N36" s="106"/>
      <c r="O36" s="106"/>
      <c r="P36" s="106"/>
      <c r="Q36" s="106"/>
      <c r="R36" s="107"/>
      <c r="S36" s="108"/>
    </row>
    <row r="37" spans="1:19" ht="14.1" customHeight="1" x14ac:dyDescent="0.25">
      <c r="A37" s="62">
        <v>113</v>
      </c>
      <c r="B37" s="63" t="s">
        <v>8</v>
      </c>
      <c r="C37" s="106">
        <v>201.95999999999998</v>
      </c>
      <c r="D37" s="106">
        <v>185.64</v>
      </c>
      <c r="E37" s="106">
        <v>155.04</v>
      </c>
      <c r="F37" s="106">
        <v>195.83999999999997</v>
      </c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  <c r="S37" s="108"/>
    </row>
    <row r="38" spans="1:19" ht="14.1" customHeight="1" x14ac:dyDescent="0.25">
      <c r="A38" s="62">
        <v>114</v>
      </c>
      <c r="B38" s="63" t="s">
        <v>9</v>
      </c>
      <c r="C38" s="106">
        <v>218.79000000000002</v>
      </c>
      <c r="D38" s="106">
        <v>201.10999999999999</v>
      </c>
      <c r="E38" s="106">
        <v>167.95999999999998</v>
      </c>
      <c r="F38" s="106">
        <v>212.16000000000003</v>
      </c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/>
      <c r="S38" s="108"/>
    </row>
    <row r="39" spans="1:19" ht="14.1" customHeight="1" x14ac:dyDescent="0.25">
      <c r="A39" s="62">
        <v>102</v>
      </c>
      <c r="B39" s="63" t="s">
        <v>10</v>
      </c>
      <c r="C39" s="106">
        <v>269.28000000000003</v>
      </c>
      <c r="D39" s="106">
        <v>247.51999999999998</v>
      </c>
      <c r="E39" s="106">
        <v>206.72</v>
      </c>
      <c r="F39" s="106">
        <v>261.12</v>
      </c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1"/>
      <c r="S39" s="108"/>
    </row>
    <row r="40" spans="1:19" ht="14.1" customHeight="1" x14ac:dyDescent="0.25">
      <c r="A40" s="62">
        <v>103</v>
      </c>
      <c r="B40" s="63" t="s">
        <v>11</v>
      </c>
      <c r="C40" s="106">
        <v>238.98599999999996</v>
      </c>
      <c r="D40" s="106">
        <v>219.67399999999998</v>
      </c>
      <c r="E40" s="106">
        <v>183.46399999999997</v>
      </c>
      <c r="F40" s="106">
        <v>231.74399999999997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108"/>
    </row>
    <row r="41" spans="1:19" ht="14.1" customHeight="1" x14ac:dyDescent="0.25">
      <c r="A41" s="62">
        <v>104</v>
      </c>
      <c r="B41" s="63" t="s">
        <v>12</v>
      </c>
      <c r="C41" s="106">
        <v>252.45</v>
      </c>
      <c r="D41" s="106">
        <v>232.04999999999998</v>
      </c>
      <c r="E41" s="106">
        <v>193.79999999999998</v>
      </c>
      <c r="F41" s="106">
        <v>244.79999999999998</v>
      </c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1"/>
      <c r="S41" s="108"/>
    </row>
    <row r="42" spans="1:19" ht="14.1" customHeight="1" x14ac:dyDescent="0.25">
      <c r="A42" s="62">
        <v>105</v>
      </c>
      <c r="B42" s="63" t="s">
        <v>13</v>
      </c>
      <c r="C42" s="106">
        <v>218.79000000000002</v>
      </c>
      <c r="D42" s="106">
        <v>201.10999999999999</v>
      </c>
      <c r="E42" s="106">
        <v>167.95999999999998</v>
      </c>
      <c r="F42" s="106">
        <v>212.16000000000003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08"/>
    </row>
    <row r="43" spans="1:19" ht="14.1" customHeight="1" x14ac:dyDescent="0.25">
      <c r="A43" s="62">
        <v>124</v>
      </c>
      <c r="B43" s="63" t="s">
        <v>14</v>
      </c>
      <c r="C43" s="106">
        <v>269.28000000000003</v>
      </c>
      <c r="D43" s="106">
        <v>247.51999999999998</v>
      </c>
      <c r="E43" s="106">
        <v>206.72</v>
      </c>
      <c r="F43" s="106">
        <v>261.12</v>
      </c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1"/>
      <c r="S43" s="108"/>
    </row>
    <row r="44" spans="1:19" ht="14.1" customHeight="1" x14ac:dyDescent="0.25">
      <c r="A44" s="62">
        <v>130</v>
      </c>
      <c r="B44" s="63">
        <v>3</v>
      </c>
      <c r="C44" s="106">
        <v>185.13</v>
      </c>
      <c r="D44" s="106">
        <v>170.17000000000002</v>
      </c>
      <c r="E44" s="106">
        <v>142.12</v>
      </c>
      <c r="F44" s="106">
        <v>179.52</v>
      </c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08"/>
    </row>
    <row r="45" spans="1:19" ht="14.1" customHeight="1" x14ac:dyDescent="0.25">
      <c r="A45" s="62"/>
      <c r="B45" s="63" t="s">
        <v>15</v>
      </c>
      <c r="C45" s="106">
        <v>168.29999999999998</v>
      </c>
      <c r="D45" s="106">
        <v>154.69999999999999</v>
      </c>
      <c r="E45" s="106">
        <v>129.19999999999999</v>
      </c>
      <c r="F45" s="106">
        <v>163.19999999999999</v>
      </c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08"/>
    </row>
    <row r="46" spans="1:19" ht="14.1" customHeight="1" x14ac:dyDescent="0.25">
      <c r="A46" s="62">
        <v>161</v>
      </c>
      <c r="B46" s="63" t="s">
        <v>16</v>
      </c>
      <c r="C46" s="106">
        <v>134.64000000000001</v>
      </c>
      <c r="D46" s="106">
        <v>123.75999999999999</v>
      </c>
      <c r="E46" s="106">
        <v>103.36</v>
      </c>
      <c r="F46" s="106">
        <v>130.56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08"/>
    </row>
    <row r="47" spans="1:19" ht="14.1" customHeight="1" x14ac:dyDescent="0.25">
      <c r="A47" s="62">
        <v>163</v>
      </c>
      <c r="B47" s="63" t="s">
        <v>17</v>
      </c>
      <c r="C47" s="106">
        <v>185.13</v>
      </c>
      <c r="D47" s="106">
        <v>170.17000000000002</v>
      </c>
      <c r="E47" s="106">
        <v>142.12</v>
      </c>
      <c r="F47" s="106">
        <v>179.52</v>
      </c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08"/>
    </row>
    <row r="48" spans="1:19" ht="14.1" customHeight="1" x14ac:dyDescent="0.25">
      <c r="A48" s="62">
        <v>164</v>
      </c>
      <c r="B48" s="63" t="s">
        <v>18</v>
      </c>
      <c r="C48" s="106">
        <v>201.95999999999998</v>
      </c>
      <c r="D48" s="106">
        <v>185.64</v>
      </c>
      <c r="E48" s="106">
        <v>155.04</v>
      </c>
      <c r="F48" s="106">
        <v>195.83999999999997</v>
      </c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1"/>
      <c r="S48" s="108"/>
    </row>
    <row r="49" spans="1:19" ht="14.1" customHeight="1" x14ac:dyDescent="0.25">
      <c r="A49" s="62">
        <v>160</v>
      </c>
      <c r="B49" s="63">
        <v>8</v>
      </c>
      <c r="C49" s="106">
        <v>168.29999999999998</v>
      </c>
      <c r="D49" s="106">
        <v>154.69999999999999</v>
      </c>
      <c r="E49" s="106">
        <v>129.19999999999999</v>
      </c>
      <c r="F49" s="106">
        <v>163.19999999999999</v>
      </c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1"/>
      <c r="S49" s="108"/>
    </row>
    <row r="50" spans="1:19" ht="14.1" customHeight="1" x14ac:dyDescent="0.25">
      <c r="A50" s="62"/>
      <c r="B50" s="63" t="s">
        <v>19</v>
      </c>
      <c r="C50" s="106">
        <v>168.29999999999998</v>
      </c>
      <c r="D50" s="106">
        <v>154.69999999999999</v>
      </c>
      <c r="E50" s="106">
        <v>129.19999999999999</v>
      </c>
      <c r="F50" s="106">
        <v>163.19999999999999</v>
      </c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1"/>
      <c r="S50" s="108"/>
    </row>
    <row r="51" spans="1:19" ht="14.1" customHeight="1" x14ac:dyDescent="0.25">
      <c r="A51" s="62">
        <v>115</v>
      </c>
      <c r="B51" s="63" t="s">
        <v>20</v>
      </c>
      <c r="C51" s="106">
        <v>143.05499999999998</v>
      </c>
      <c r="D51" s="106">
        <v>131.49499999999998</v>
      </c>
      <c r="E51" s="106">
        <v>109.82</v>
      </c>
      <c r="F51" s="106">
        <v>138.72</v>
      </c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1"/>
      <c r="S51" s="108"/>
    </row>
    <row r="52" spans="1:19" ht="14.1" customHeight="1" x14ac:dyDescent="0.25">
      <c r="A52" s="62">
        <v>106</v>
      </c>
      <c r="B52" s="63" t="s">
        <v>21</v>
      </c>
      <c r="C52" s="106">
        <v>235.61999999999998</v>
      </c>
      <c r="D52" s="106">
        <v>216.57999999999998</v>
      </c>
      <c r="E52" s="106">
        <v>180.87999999999997</v>
      </c>
      <c r="F52" s="106">
        <v>228.47999999999996</v>
      </c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1"/>
      <c r="S52" s="108"/>
    </row>
    <row r="53" spans="1:19" ht="14.1" customHeight="1" x14ac:dyDescent="0.25">
      <c r="A53" s="62">
        <v>107</v>
      </c>
      <c r="B53" s="63" t="s">
        <v>22</v>
      </c>
      <c r="C53" s="106">
        <v>201.95999999999998</v>
      </c>
      <c r="D53" s="106">
        <v>185.64</v>
      </c>
      <c r="E53" s="106">
        <v>155.04</v>
      </c>
      <c r="F53" s="106">
        <v>195.83999999999997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1"/>
      <c r="S53" s="108"/>
    </row>
    <row r="54" spans="1:19" ht="14.1" customHeight="1" x14ac:dyDescent="0.25">
      <c r="A54" s="62">
        <v>108</v>
      </c>
      <c r="B54" s="63" t="s">
        <v>23</v>
      </c>
      <c r="C54" s="106">
        <v>185.13</v>
      </c>
      <c r="D54" s="106">
        <v>170.17000000000002</v>
      </c>
      <c r="E54" s="106">
        <v>142.12</v>
      </c>
      <c r="F54" s="106">
        <v>179.52</v>
      </c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1"/>
      <c r="S54" s="108"/>
    </row>
    <row r="55" spans="1:19" ht="14.1" customHeight="1" x14ac:dyDescent="0.25">
      <c r="A55" s="62">
        <v>109</v>
      </c>
      <c r="B55" s="63" t="s">
        <v>24</v>
      </c>
      <c r="C55" s="106">
        <v>201.95999999999998</v>
      </c>
      <c r="D55" s="106">
        <v>185.64</v>
      </c>
      <c r="E55" s="106">
        <v>155.04</v>
      </c>
      <c r="F55" s="106">
        <v>195.83999999999997</v>
      </c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1"/>
      <c r="S55" s="108"/>
    </row>
    <row r="56" spans="1:19" ht="14.1" customHeight="1" x14ac:dyDescent="0.25">
      <c r="A56" s="62">
        <v>128</v>
      </c>
      <c r="B56" s="63" t="s">
        <v>25</v>
      </c>
      <c r="C56" s="106">
        <v>168.29999999999998</v>
      </c>
      <c r="D56" s="106">
        <v>154.69999999999999</v>
      </c>
      <c r="E56" s="106">
        <v>129.19999999999999</v>
      </c>
      <c r="F56" s="106">
        <v>163.19999999999999</v>
      </c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1"/>
      <c r="S56" s="108"/>
    </row>
    <row r="57" spans="1:19" ht="14.1" customHeight="1" thickBot="1" x14ac:dyDescent="0.3">
      <c r="A57" s="64">
        <v>165</v>
      </c>
      <c r="B57" s="65" t="s">
        <v>26</v>
      </c>
      <c r="C57" s="109">
        <v>143.05499999999998</v>
      </c>
      <c r="D57" s="109">
        <v>131.49499999999998</v>
      </c>
      <c r="E57" s="109">
        <v>109.82</v>
      </c>
      <c r="F57" s="109">
        <v>138.72</v>
      </c>
      <c r="G57" s="122"/>
      <c r="H57" s="122"/>
      <c r="I57" s="122"/>
      <c r="J57" s="122"/>
      <c r="K57" s="122"/>
      <c r="L57" s="123"/>
      <c r="M57" s="122"/>
      <c r="N57" s="122"/>
      <c r="O57" s="122"/>
      <c r="P57" s="122"/>
      <c r="Q57" s="122"/>
      <c r="R57" s="124"/>
      <c r="S57" s="108"/>
    </row>
    <row r="58" spans="1:19" ht="14.1" customHeight="1" x14ac:dyDescent="0.25"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</row>
  </sheetData>
  <printOptions horizontalCentered="1"/>
  <pageMargins left="0" right="0" top="0.5" bottom="0" header="0" footer="0.5"/>
  <pageSetup scale="80" orientation="portrait" horizontalDpi="300" verticalDpi="300" r:id="rId1"/>
  <headerFooter alignWithMargins="0">
    <oddFooter>&amp;C&amp;9&amp;A&amp;R&amp;9Effective February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PA Rate Bulletin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'R-10'!Print_Area</vt:lpstr>
      <vt:lpstr>'R-2'!Print_Area</vt:lpstr>
      <vt:lpstr>'R-3'!Print_Area</vt:lpstr>
      <vt:lpstr>'R-4'!Print_Area</vt:lpstr>
      <vt:lpstr>'R-5'!Print_Area</vt:lpstr>
      <vt:lpstr>'R-6'!Print_Area</vt:lpstr>
      <vt:lpstr>'R-7'!Print_Area</vt:lpstr>
      <vt:lpstr>'R-8'!Print_Area</vt:lpstr>
      <vt:lpstr>'R-9'!Print_Area</vt:lpstr>
    </vt:vector>
  </TitlesOfParts>
  <Company>Texas Department of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amontign</dc:creator>
  <cp:lastModifiedBy>itsadmin</cp:lastModifiedBy>
  <cp:lastPrinted>2016-10-27T17:40:37Z</cp:lastPrinted>
  <dcterms:created xsi:type="dcterms:W3CDTF">2010-10-13T15:54:43Z</dcterms:created>
  <dcterms:modified xsi:type="dcterms:W3CDTF">2016-11-01T20:47:51Z</dcterms:modified>
</cp:coreProperties>
</file>